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4"/>
  </bookViews>
  <sheets>
    <sheet name="01" sheetId="1" r:id="rId1"/>
    <sheet name="02" sheetId="2" r:id="rId2"/>
    <sheet name="03" sheetId="3" r:id="rId3"/>
    <sheet name="04" sheetId="4" r:id="rId4"/>
    <sheet name="（排名）面试成绩汇总表" sheetId="5" r:id="rId5"/>
  </sheets>
  <definedNames>
    <definedName name="_xlnm.Print_Titles" localSheetId="3">'04'!$1:$2</definedName>
    <definedName name="_xlnm.Print_Titles" localSheetId="2">'03'!$1:$2</definedName>
    <definedName name="_xlnm.Print_Titles" localSheetId="1">'02'!$1:$2</definedName>
    <definedName name="_xlnm.Print_Titles" localSheetId="0">'01'!$1:$2</definedName>
    <definedName name="_xlnm._FilterDatabase" localSheetId="1" hidden="1">'02'!$A$2:$G$2</definedName>
    <definedName name="_xlnm._FilterDatabase" localSheetId="0" hidden="1">'01'!$A$2:$G$2</definedName>
    <definedName name="_xlnm._FilterDatabase" localSheetId="4" hidden="1">'（排名）面试成绩汇总表'!$A$2:$E$15</definedName>
    <definedName name="_xlnm.Print_Titles" localSheetId="4">'（排名）面试成绩汇总表'!$1:$2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<sst xmlns="http://schemas.openxmlformats.org/spreadsheetml/2006/main" count="261" uniqueCount="93">
  <si>
    <t>聚四方之才 共建自贸港“智慧海之南”白沙黎族自治县医疗集团考核招聘卫生专业技术人才
面试成绩汇总表
第01考场</t>
  </si>
  <si>
    <t>序号</t>
  </si>
  <si>
    <t>报考岗位</t>
  </si>
  <si>
    <t>身份证号</t>
  </si>
  <si>
    <t>姓名</t>
  </si>
  <si>
    <t>抽签号</t>
  </si>
  <si>
    <t>面试成绩</t>
  </si>
  <si>
    <t>备注</t>
  </si>
  <si>
    <t>0109_医学影像医师</t>
  </si>
  <si>
    <t>460003199008310018</t>
  </si>
  <si>
    <t>01</t>
  </si>
  <si>
    <t>0101_临床医师</t>
  </si>
  <si>
    <t>460003198909194654</t>
  </si>
  <si>
    <t>吴生侬</t>
  </si>
  <si>
    <t>02</t>
  </si>
  <si>
    <t>0102_临床医师（定向）</t>
  </si>
  <si>
    <t>460030198405130621</t>
  </si>
  <si>
    <t>王海英</t>
  </si>
  <si>
    <t>10</t>
  </si>
  <si>
    <t>460030198503193028</t>
  </si>
  <si>
    <t>张美慧</t>
  </si>
  <si>
    <t>04</t>
  </si>
  <si>
    <t>460030198506102718</t>
  </si>
  <si>
    <t>钟国平</t>
  </si>
  <si>
    <t>12</t>
  </si>
  <si>
    <t>460030198401260322</t>
  </si>
  <si>
    <t>练水凤</t>
  </si>
  <si>
    <t>03</t>
  </si>
  <si>
    <t>460030198408171242</t>
  </si>
  <si>
    <t>王英霞</t>
  </si>
  <si>
    <t>11</t>
  </si>
  <si>
    <t>460030198912253319</t>
  </si>
  <si>
    <t>林明</t>
  </si>
  <si>
    <t>09</t>
  </si>
  <si>
    <t>0106_临床医师</t>
  </si>
  <si>
    <t>460003199605042816</t>
  </si>
  <si>
    <t>黎祥威</t>
  </si>
  <si>
    <t>05</t>
  </si>
  <si>
    <t>460006199110058153</t>
  </si>
  <si>
    <t>张良</t>
  </si>
  <si>
    <t>07</t>
  </si>
  <si>
    <t>460035199212102380</t>
  </si>
  <si>
    <t>黄贝贝</t>
  </si>
  <si>
    <t>06</t>
  </si>
  <si>
    <t>46000319941225269X</t>
  </si>
  <si>
    <t>万明汉</t>
  </si>
  <si>
    <t>08</t>
  </si>
  <si>
    <t>聚四方之才 共建自贸港“智慧海之南”白沙黎族自治县医疗集团考核招聘卫生专业技术人才
面试成绩汇总表
第02考场</t>
  </si>
  <si>
    <t>0103_检验技师</t>
  </si>
  <si>
    <t>缺考</t>
  </si>
  <si>
    <t>15</t>
  </si>
  <si>
    <t>面试放弃</t>
  </si>
  <si>
    <t>17</t>
  </si>
  <si>
    <t>14</t>
  </si>
  <si>
    <t>18</t>
  </si>
  <si>
    <t>19</t>
  </si>
  <si>
    <t>16</t>
  </si>
  <si>
    <t>聚四方之才 共建自贸港“智慧海之南”白沙黎族自治县医疗集团考核招聘卫生专业技术人才
面试成绩汇总表
第03考场</t>
  </si>
  <si>
    <t>0108_中医师</t>
  </si>
  <si>
    <t>13</t>
  </si>
  <si>
    <t>聚四方之才 共建自贸港“智慧海之南”白沙黎族自治县医疗集团考核招聘卫生专业技术人才
面试成绩汇总表
第04考场</t>
  </si>
  <si>
    <t>0104_药剂师</t>
  </si>
  <si>
    <t>34</t>
  </si>
  <si>
    <t>20</t>
  </si>
  <si>
    <t>22</t>
  </si>
  <si>
    <t>26</t>
  </si>
  <si>
    <t>27</t>
  </si>
  <si>
    <t>29</t>
  </si>
  <si>
    <t>24</t>
  </si>
  <si>
    <t>32</t>
  </si>
  <si>
    <t>25</t>
  </si>
  <si>
    <t>31</t>
  </si>
  <si>
    <t>36</t>
  </si>
  <si>
    <t>30</t>
  </si>
  <si>
    <t>35</t>
  </si>
  <si>
    <t>21</t>
  </si>
  <si>
    <t>33</t>
  </si>
  <si>
    <t>23</t>
  </si>
  <si>
    <t>28</t>
  </si>
  <si>
    <t>聚四方之才共建自贸港“智慧海之南”白沙黎族自治县医疗集团考核招聘卫生专业技术人才入围体检人员名单</t>
  </si>
  <si>
    <t>460003********0018</t>
  </si>
  <si>
    <t>460003********4654</t>
  </si>
  <si>
    <t>460030********0621</t>
  </si>
  <si>
    <t>460030********3319</t>
  </si>
  <si>
    <t>460003********2816</t>
  </si>
  <si>
    <t>460003********269X</t>
  </si>
  <si>
    <t>460035********2380</t>
  </si>
  <si>
    <t>460006********8153</t>
  </si>
  <si>
    <t>460030********7229</t>
  </si>
  <si>
    <t>460030********3341</t>
  </si>
  <si>
    <t>511502********6023</t>
  </si>
  <si>
    <t>460033********3585</t>
  </si>
  <si>
    <t>460003********4125</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</si>
</sst>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4">
    <font>
      <sz val="11"/>
      <color theme="1"/>
      <name val="宋体"/>
      <charset val="134"/>
      <scheme val="minor"/>
    </font>
    <font>
      <b/>
      <sz val="14"/>
      <color theme="1"/>
      <name val="宋体"/>
      <charset val="134"/>
      <scheme val="minor"/>
    </font>
    <font>
      <b/>
      <sz val="16"/>
      <color theme="1"/>
      <name val="宋体"/>
      <charset val="134"/>
      <scheme val="minor"/>
    </font>
    <font>
      <sz val="14"/>
      <color theme="1"/>
      <name val="宋体"/>
      <charset val="134"/>
      <scheme val="minor"/>
    </font>
    <font>
      <b/>
      <sz val="2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21">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49" fontId="3" fillId="0" borderId="0" xfId="0" applyNumberFormat="1" applyFont="1" applyAlignment="1">
      <alignment horizontal="center" vertical="center"/>
    </xf>
    <xf numFmtId="176" fontId="3" fillId="0" borderId="0" xfId="0" applyNumberFormat="1" applyFont="1" applyAlignment="1">
      <alignment horizontal="center" vertical="center"/>
    </xf>
    <xf numFmtId="49" fontId="4" fillId="0" borderId="0" xfId="0" applyNumberFormat="1" applyFont="1" applyAlignment="1">
      <alignment horizontal="center" vertical="center"/>
    </xf>
    <xf numFmtId="176" fontId="4" fillId="0" borderId="0" xfId="0" applyNumberFormat="1" applyFont="1" applyAlignment="1">
      <alignment horizontal="center" vertical="center"/>
    </xf>
    <xf numFmtId="49" fontId="2" fillId="0" borderId="1" xfId="0" applyNumberFormat="1" applyFont="1" applyBorder="1" applyAlignment="1">
      <alignment horizontal="center" vertical="center"/>
    </xf>
    <xf numFmtId="176" fontId="2"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176" fontId="2" fillId="0" borderId="0" xfId="0" applyNumberFormat="1" applyFont="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workbookViewId="0">
      <selection activeCell="H1" sqref="H1"/>
    </sheetView>
  </sheetViews>
  <sheetFormatPr defaultColWidth="14.25" defaultRowHeight="33" customHeight="1" outlineLevelCol="6"/>
  <cols>
    <col min="1" max="1" width="7.5" style="3" customWidth="1"/>
    <col min="2" max="2" width="27.625" style="3" customWidth="1"/>
    <col min="3" max="3" width="24.875" style="3" customWidth="1"/>
    <col min="4" max="4" width="10" style="3" customWidth="1"/>
    <col min="5" max="5" width="9.625" style="9" customWidth="1"/>
    <col min="6" max="6" width="12.875" style="10" customWidth="1"/>
    <col min="7" max="7" width="10.5" style="3" customWidth="1"/>
    <col min="8" max="16380" width="14.25" style="3" customWidth="1"/>
    <col min="16381" max="16384" width="14.25" style="3"/>
  </cols>
  <sheetData>
    <row r="1" s="1" customFormat="1" ht="105" customHeight="1" spans="1:7">
      <c r="A1" s="4" t="s">
        <v>0</v>
      </c>
      <c r="B1" s="5"/>
      <c r="C1" s="5"/>
      <c r="D1" s="5"/>
      <c r="E1" s="11"/>
      <c r="F1" s="12"/>
      <c r="G1" s="5"/>
    </row>
    <row r="2" s="2" customFormat="1" customHeight="1" spans="1:7">
      <c r="A2" s="6" t="s">
        <v>1</v>
      </c>
      <c r="B2" s="6" t="s">
        <v>2</v>
      </c>
      <c r="C2" s="6" t="s">
        <v>3</v>
      </c>
      <c r="D2" s="6" t="s">
        <v>4</v>
      </c>
      <c r="E2" s="13" t="s">
        <v>5</v>
      </c>
      <c r="F2" s="14" t="s">
        <v>6</v>
      </c>
      <c r="G2" s="6" t="s">
        <v>7</v>
      </c>
    </row>
    <row r="3" customHeight="1" spans="1:7">
      <c r="A3" s="7">
        <v>1</v>
      </c>
      <c r="B3" s="8" t="s">
        <v>8</v>
      </c>
      <c r="C3" s="15" t="s">
        <v>9</v>
      </c>
      <c r="D3" s="8" t="str">
        <f>"陈相伯"</f>
        <v>陈相伯</v>
      </c>
      <c r="E3" s="16" t="s">
        <v>10</v>
      </c>
      <c r="F3" s="17">
        <v>76.17</v>
      </c>
      <c r="G3" s="7"/>
    </row>
    <row r="4" customHeight="1" spans="1:7">
      <c r="A4" s="7">
        <v>2</v>
      </c>
      <c r="B4" s="8" t="s">
        <v>11</v>
      </c>
      <c r="C4" s="15" t="s">
        <v>12</v>
      </c>
      <c r="D4" s="8" t="s">
        <v>13</v>
      </c>
      <c r="E4" s="16" t="s">
        <v>14</v>
      </c>
      <c r="F4" s="17">
        <v>72.83</v>
      </c>
      <c r="G4" s="7"/>
    </row>
    <row r="5" customHeight="1" spans="1:7">
      <c r="A5" s="7">
        <v>3</v>
      </c>
      <c r="B5" s="8" t="s">
        <v>15</v>
      </c>
      <c r="C5" s="15" t="s">
        <v>16</v>
      </c>
      <c r="D5" s="8" t="s">
        <v>17</v>
      </c>
      <c r="E5" s="16" t="s">
        <v>18</v>
      </c>
      <c r="F5" s="17">
        <v>93</v>
      </c>
      <c r="G5" s="7"/>
    </row>
    <row r="6" customHeight="1" spans="1:7">
      <c r="A6" s="7">
        <v>4</v>
      </c>
      <c r="B6" s="8" t="s">
        <v>15</v>
      </c>
      <c r="C6" s="15" t="s">
        <v>19</v>
      </c>
      <c r="D6" s="8" t="s">
        <v>20</v>
      </c>
      <c r="E6" s="16" t="s">
        <v>21</v>
      </c>
      <c r="F6" s="17">
        <v>28.83</v>
      </c>
      <c r="G6" s="7"/>
    </row>
    <row r="7" customHeight="1" spans="1:7">
      <c r="A7" s="7">
        <v>5</v>
      </c>
      <c r="B7" s="8" t="s">
        <v>15</v>
      </c>
      <c r="C7" s="15" t="s">
        <v>22</v>
      </c>
      <c r="D7" s="8" t="s">
        <v>23</v>
      </c>
      <c r="E7" s="16" t="s">
        <v>24</v>
      </c>
      <c r="F7" s="17">
        <v>70</v>
      </c>
      <c r="G7" s="7"/>
    </row>
    <row r="8" customHeight="1" spans="1:7">
      <c r="A8" s="7">
        <v>6</v>
      </c>
      <c r="B8" s="8" t="s">
        <v>15</v>
      </c>
      <c r="C8" s="15" t="s">
        <v>25</v>
      </c>
      <c r="D8" s="8" t="s">
        <v>26</v>
      </c>
      <c r="E8" s="16" t="s">
        <v>27</v>
      </c>
      <c r="F8" s="17">
        <v>79.67</v>
      </c>
      <c r="G8" s="7"/>
    </row>
    <row r="9" customHeight="1" spans="1:7">
      <c r="A9" s="7">
        <v>7</v>
      </c>
      <c r="B9" s="8" t="s">
        <v>15</v>
      </c>
      <c r="C9" s="15" t="s">
        <v>28</v>
      </c>
      <c r="D9" s="8" t="s">
        <v>29</v>
      </c>
      <c r="E9" s="16" t="s">
        <v>30</v>
      </c>
      <c r="F9" s="17">
        <v>60.83</v>
      </c>
      <c r="G9" s="7"/>
    </row>
    <row r="10" customHeight="1" spans="1:7">
      <c r="A10" s="7">
        <v>8</v>
      </c>
      <c r="B10" s="8" t="s">
        <v>15</v>
      </c>
      <c r="C10" s="15" t="s">
        <v>31</v>
      </c>
      <c r="D10" s="8" t="s">
        <v>32</v>
      </c>
      <c r="E10" s="16" t="s">
        <v>33</v>
      </c>
      <c r="F10" s="17">
        <v>85.17</v>
      </c>
      <c r="G10" s="7"/>
    </row>
    <row r="11" customHeight="1" spans="1:7">
      <c r="A11" s="7">
        <v>9</v>
      </c>
      <c r="B11" s="8" t="s">
        <v>34</v>
      </c>
      <c r="C11" s="15" t="s">
        <v>35</v>
      </c>
      <c r="D11" s="8" t="s">
        <v>36</v>
      </c>
      <c r="E11" s="16" t="s">
        <v>37</v>
      </c>
      <c r="F11" s="17">
        <v>80.83</v>
      </c>
      <c r="G11" s="7"/>
    </row>
    <row r="12" customHeight="1" spans="1:7">
      <c r="A12" s="7">
        <v>10</v>
      </c>
      <c r="B12" s="8" t="s">
        <v>34</v>
      </c>
      <c r="C12" s="15" t="s">
        <v>38</v>
      </c>
      <c r="D12" s="8" t="s">
        <v>39</v>
      </c>
      <c r="E12" s="16" t="s">
        <v>40</v>
      </c>
      <c r="F12" s="17">
        <v>73.5</v>
      </c>
      <c r="G12" s="7"/>
    </row>
    <row r="13" customHeight="1" spans="1:7">
      <c r="A13" s="7">
        <v>11</v>
      </c>
      <c r="B13" s="8" t="s">
        <v>34</v>
      </c>
      <c r="C13" s="15" t="s">
        <v>41</v>
      </c>
      <c r="D13" s="8" t="s">
        <v>42</v>
      </c>
      <c r="E13" s="16" t="s">
        <v>43</v>
      </c>
      <c r="F13" s="17">
        <v>76.5</v>
      </c>
      <c r="G13" s="7"/>
    </row>
    <row r="14" customHeight="1" spans="1:7">
      <c r="A14" s="7">
        <v>12</v>
      </c>
      <c r="B14" s="8" t="s">
        <v>34</v>
      </c>
      <c r="C14" s="15" t="s">
        <v>44</v>
      </c>
      <c r="D14" s="8" t="s">
        <v>45</v>
      </c>
      <c r="E14" s="16" t="s">
        <v>46</v>
      </c>
      <c r="F14" s="17">
        <v>77</v>
      </c>
      <c r="G14" s="7"/>
    </row>
    <row r="15" customHeight="1" spans="1:7">
      <c r="A15" s="18"/>
      <c r="B15" s="18"/>
      <c r="C15" s="18"/>
      <c r="D15" s="18"/>
      <c r="E15" s="19"/>
      <c r="F15" s="20"/>
      <c r="G15" s="18"/>
    </row>
  </sheetData>
  <sheetProtection password="EDF7" sheet="1" objects="1"/>
  <mergeCells count="2">
    <mergeCell ref="A1:G1"/>
    <mergeCell ref="A15:G15"/>
  </mergeCells>
  <printOptions horizontalCentered="1"/>
  <pageMargins left="0.0388888888888889" right="0.0388888888888889" top="0.275" bottom="0.196527777777778" header="0.196527777777778" footer="0.0784722222222222"/>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9" workbookViewId="0">
      <selection activeCell="H15" sqref="H15"/>
    </sheetView>
  </sheetViews>
  <sheetFormatPr defaultColWidth="14.25" defaultRowHeight="33" customHeight="1" outlineLevelCol="6"/>
  <cols>
    <col min="1" max="1" width="7.5" style="3" customWidth="1"/>
    <col min="2" max="2" width="22.5" style="3" customWidth="1"/>
    <col min="3" max="3" width="25.125" style="3" customWidth="1"/>
    <col min="4" max="4" width="11.875" style="3" customWidth="1"/>
    <col min="5" max="5" width="11.125" style="9" customWidth="1"/>
    <col min="6" max="6" width="13.625" style="10" customWidth="1"/>
    <col min="7" max="7" width="11" style="3" customWidth="1"/>
    <col min="8" max="16380" width="14.25" style="3" customWidth="1"/>
    <col min="16381" max="16384" width="14.25" style="3"/>
  </cols>
  <sheetData>
    <row r="1" s="1" customFormat="1" ht="102" customHeight="1" spans="1:7">
      <c r="A1" s="4" t="s">
        <v>47</v>
      </c>
      <c r="B1" s="5"/>
      <c r="C1" s="5"/>
      <c r="D1" s="5"/>
      <c r="E1" s="11"/>
      <c r="F1" s="12"/>
      <c r="G1" s="5"/>
    </row>
    <row r="2" s="2" customFormat="1" customHeight="1" spans="1:7">
      <c r="A2" s="6" t="s">
        <v>1</v>
      </c>
      <c r="B2" s="6" t="s">
        <v>2</v>
      </c>
      <c r="C2" s="6" t="s">
        <v>3</v>
      </c>
      <c r="D2" s="6" t="s">
        <v>4</v>
      </c>
      <c r="E2" s="13" t="s">
        <v>5</v>
      </c>
      <c r="F2" s="14" t="s">
        <v>6</v>
      </c>
      <c r="G2" s="6" t="s">
        <v>7</v>
      </c>
    </row>
    <row r="3" customHeight="1" spans="1:7">
      <c r="A3" s="7">
        <v>1</v>
      </c>
      <c r="B3" s="8" t="s">
        <v>48</v>
      </c>
      <c r="C3" s="15" t="str">
        <f>"460027199803146211"</f>
        <v>460027199803146211</v>
      </c>
      <c r="D3" s="8" t="str">
        <f>"郑发炜"</f>
        <v>郑发炜</v>
      </c>
      <c r="E3" s="16" t="s">
        <v>37</v>
      </c>
      <c r="F3" s="17">
        <v>61</v>
      </c>
      <c r="G3" s="7"/>
    </row>
    <row r="4" customHeight="1" spans="1:7">
      <c r="A4" s="7">
        <v>2</v>
      </c>
      <c r="B4" s="8" t="s">
        <v>48</v>
      </c>
      <c r="C4" s="15" t="str">
        <f>"460025199903024219"</f>
        <v>460025199903024219</v>
      </c>
      <c r="D4" s="8" t="str">
        <f>"冯裕康"</f>
        <v>冯裕康</v>
      </c>
      <c r="E4" s="16"/>
      <c r="F4" s="17"/>
      <c r="G4" s="7" t="s">
        <v>49</v>
      </c>
    </row>
    <row r="5" customHeight="1" spans="1:7">
      <c r="A5" s="7">
        <v>3</v>
      </c>
      <c r="B5" s="8" t="s">
        <v>48</v>
      </c>
      <c r="C5" s="15" t="str">
        <f>"460030199209247229"</f>
        <v>460030199209247229</v>
      </c>
      <c r="D5" s="8" t="str">
        <f>"符丽蓉"</f>
        <v>符丽蓉</v>
      </c>
      <c r="E5" s="16" t="s">
        <v>10</v>
      </c>
      <c r="F5" s="17">
        <v>74.83</v>
      </c>
      <c r="G5" s="7"/>
    </row>
    <row r="6" customHeight="1" spans="1:7">
      <c r="A6" s="7">
        <v>4</v>
      </c>
      <c r="B6" s="8" t="s">
        <v>48</v>
      </c>
      <c r="C6" s="15" t="str">
        <f>"460033199705063890"</f>
        <v>460033199705063890</v>
      </c>
      <c r="D6" s="8" t="str">
        <f>"黎品金"</f>
        <v>黎品金</v>
      </c>
      <c r="E6" s="16" t="s">
        <v>14</v>
      </c>
      <c r="F6" s="17">
        <v>64.67</v>
      </c>
      <c r="G6" s="7"/>
    </row>
    <row r="7" customHeight="1" spans="1:7">
      <c r="A7" s="7">
        <v>5</v>
      </c>
      <c r="B7" s="8" t="s">
        <v>48</v>
      </c>
      <c r="C7" s="15" t="str">
        <f>"460007199501154966"</f>
        <v>460007199501154966</v>
      </c>
      <c r="D7" s="8" t="str">
        <f>"文倩"</f>
        <v>文倩</v>
      </c>
      <c r="E7" s="16" t="s">
        <v>30</v>
      </c>
      <c r="F7" s="17">
        <v>64.67</v>
      </c>
      <c r="G7" s="7"/>
    </row>
    <row r="8" customHeight="1" spans="1:7">
      <c r="A8" s="7">
        <v>6</v>
      </c>
      <c r="B8" s="8" t="s">
        <v>48</v>
      </c>
      <c r="C8" s="15" t="str">
        <f>"460003200105312619"</f>
        <v>460003200105312619</v>
      </c>
      <c r="D8" s="8" t="str">
        <f>"吴壮佑"</f>
        <v>吴壮佑</v>
      </c>
      <c r="E8" s="16" t="s">
        <v>50</v>
      </c>
      <c r="F8" s="17">
        <v>62</v>
      </c>
      <c r="G8" s="7"/>
    </row>
    <row r="9" customHeight="1" spans="1:7">
      <c r="A9" s="7">
        <v>7</v>
      </c>
      <c r="B9" s="8" t="s">
        <v>48</v>
      </c>
      <c r="C9" s="15" t="str">
        <f>"220283198811200321"</f>
        <v>220283198811200321</v>
      </c>
      <c r="D9" s="8" t="str">
        <f>"张名瑶"</f>
        <v>张名瑶</v>
      </c>
      <c r="E9" s="16"/>
      <c r="F9" s="17"/>
      <c r="G9" s="7" t="s">
        <v>49</v>
      </c>
    </row>
    <row r="10" customHeight="1" spans="1:7">
      <c r="A10" s="7">
        <v>8</v>
      </c>
      <c r="B10" s="8" t="s">
        <v>48</v>
      </c>
      <c r="C10" s="15" t="str">
        <f>"460003198905143235"</f>
        <v>460003198905143235</v>
      </c>
      <c r="D10" s="8" t="str">
        <f>"陈是丰"</f>
        <v>陈是丰</v>
      </c>
      <c r="E10" s="16" t="s">
        <v>43</v>
      </c>
      <c r="F10" s="17">
        <v>68</v>
      </c>
      <c r="G10" s="7"/>
    </row>
    <row r="11" customHeight="1" spans="1:7">
      <c r="A11" s="7">
        <v>9</v>
      </c>
      <c r="B11" s="8" t="s">
        <v>48</v>
      </c>
      <c r="C11" s="15" t="str">
        <f>"460030199601070026"</f>
        <v>460030199601070026</v>
      </c>
      <c r="D11" s="8" t="str">
        <f>"盛秋菊"</f>
        <v>盛秋菊</v>
      </c>
      <c r="E11" s="16"/>
      <c r="F11" s="17"/>
      <c r="G11" s="7" t="s">
        <v>49</v>
      </c>
    </row>
    <row r="12" customHeight="1" spans="1:7">
      <c r="A12" s="7">
        <v>10</v>
      </c>
      <c r="B12" s="8" t="s">
        <v>48</v>
      </c>
      <c r="C12" s="15" t="str">
        <f>"460036199703050438"</f>
        <v>460036199703050438</v>
      </c>
      <c r="D12" s="8" t="str">
        <f>"陈玺"</f>
        <v>陈玺</v>
      </c>
      <c r="E12" s="16" t="s">
        <v>40</v>
      </c>
      <c r="F12" s="17"/>
      <c r="G12" s="7" t="s">
        <v>51</v>
      </c>
    </row>
    <row r="13" customHeight="1" spans="1:7">
      <c r="A13" s="7">
        <v>11</v>
      </c>
      <c r="B13" s="8" t="s">
        <v>48</v>
      </c>
      <c r="C13" s="15" t="str">
        <f>"469007200008270828"</f>
        <v>469007200008270828</v>
      </c>
      <c r="D13" s="8" t="str">
        <f>"尹浩玲"</f>
        <v>尹浩玲</v>
      </c>
      <c r="E13" s="16" t="s">
        <v>46</v>
      </c>
      <c r="F13" s="17">
        <v>61.33</v>
      </c>
      <c r="G13" s="7"/>
    </row>
    <row r="14" customHeight="1" spans="1:7">
      <c r="A14" s="7">
        <v>12</v>
      </c>
      <c r="B14" s="8" t="s">
        <v>48</v>
      </c>
      <c r="C14" s="15" t="str">
        <f>"460027199111172312"</f>
        <v>460027199111172312</v>
      </c>
      <c r="D14" s="8" t="str">
        <f>"王绥良"</f>
        <v>王绥良</v>
      </c>
      <c r="E14" s="16" t="s">
        <v>24</v>
      </c>
      <c r="F14" s="17">
        <v>67.17</v>
      </c>
      <c r="G14" s="7"/>
    </row>
    <row r="15" customHeight="1" spans="1:7">
      <c r="A15" s="7">
        <v>13</v>
      </c>
      <c r="B15" s="8" t="s">
        <v>48</v>
      </c>
      <c r="C15" s="15" t="str">
        <f>"460030199810043323"</f>
        <v>460030199810043323</v>
      </c>
      <c r="D15" s="8" t="str">
        <f>"符丽琼"</f>
        <v>符丽琼</v>
      </c>
      <c r="E15" s="16"/>
      <c r="F15" s="17"/>
      <c r="G15" s="7" t="s">
        <v>49</v>
      </c>
    </row>
    <row r="16" customHeight="1" spans="1:7">
      <c r="A16" s="7">
        <v>14</v>
      </c>
      <c r="B16" s="8" t="s">
        <v>48</v>
      </c>
      <c r="C16" s="15" t="str">
        <f>"460030199408203341"</f>
        <v>460030199408203341</v>
      </c>
      <c r="D16" s="8" t="str">
        <f>"麦春求"</f>
        <v>麦春求</v>
      </c>
      <c r="E16" s="16" t="s">
        <v>52</v>
      </c>
      <c r="F16" s="17">
        <v>71.83</v>
      </c>
      <c r="G16" s="7"/>
    </row>
    <row r="17" customHeight="1" spans="1:7">
      <c r="A17" s="7">
        <v>15</v>
      </c>
      <c r="B17" s="8" t="s">
        <v>48</v>
      </c>
      <c r="C17" s="15" t="str">
        <f>"460030199802125118"</f>
        <v>460030199802125118</v>
      </c>
      <c r="D17" s="8" t="str">
        <f>"潘国喜"</f>
        <v>潘国喜</v>
      </c>
      <c r="E17" s="16" t="s">
        <v>53</v>
      </c>
      <c r="F17" s="17">
        <v>65.67</v>
      </c>
      <c r="G17" s="7"/>
    </row>
    <row r="18" customHeight="1" spans="1:7">
      <c r="A18" s="7">
        <v>16</v>
      </c>
      <c r="B18" s="8" t="s">
        <v>48</v>
      </c>
      <c r="C18" s="15" t="str">
        <f>"460003199004050220"</f>
        <v>460003199004050220</v>
      </c>
      <c r="D18" s="8" t="str">
        <f>"苏井美"</f>
        <v>苏井美</v>
      </c>
      <c r="E18" s="16" t="s">
        <v>54</v>
      </c>
      <c r="F18" s="17">
        <v>63.83</v>
      </c>
      <c r="G18" s="7"/>
    </row>
    <row r="19" customHeight="1" spans="1:7">
      <c r="A19" s="7">
        <v>17</v>
      </c>
      <c r="B19" s="8" t="s">
        <v>48</v>
      </c>
      <c r="C19" s="15" t="str">
        <f>"460003199310013129"</f>
        <v>460003199310013129</v>
      </c>
      <c r="D19" s="8" t="str">
        <f>"何彩菊"</f>
        <v>何彩菊</v>
      </c>
      <c r="E19" s="16" t="s">
        <v>55</v>
      </c>
      <c r="F19" s="17">
        <v>71.33</v>
      </c>
      <c r="G19" s="7"/>
    </row>
    <row r="20" customHeight="1" spans="1:7">
      <c r="A20" s="7">
        <v>18</v>
      </c>
      <c r="B20" s="8" t="s">
        <v>48</v>
      </c>
      <c r="C20" s="15" t="str">
        <f>"460025199812073023"</f>
        <v>460025199812073023</v>
      </c>
      <c r="D20" s="8" t="str">
        <f>"曾桂钰"</f>
        <v>曾桂钰</v>
      </c>
      <c r="E20" s="16" t="s">
        <v>33</v>
      </c>
      <c r="F20" s="17">
        <v>65.2</v>
      </c>
      <c r="G20" s="7"/>
    </row>
    <row r="21" customHeight="1" spans="1:7">
      <c r="A21" s="7">
        <v>19</v>
      </c>
      <c r="B21" s="8" t="s">
        <v>48</v>
      </c>
      <c r="C21" s="15" t="str">
        <f>"460030199408073321"</f>
        <v>460030199408073321</v>
      </c>
      <c r="D21" s="8" t="str">
        <f>"高海莹"</f>
        <v>高海莹</v>
      </c>
      <c r="E21" s="16" t="s">
        <v>56</v>
      </c>
      <c r="F21" s="17">
        <v>64.33</v>
      </c>
      <c r="G21" s="7"/>
    </row>
    <row r="22" customHeight="1" spans="1:7">
      <c r="A22" s="18"/>
      <c r="B22" s="18"/>
      <c r="C22" s="18"/>
      <c r="D22" s="18"/>
      <c r="E22" s="19"/>
      <c r="F22" s="20"/>
      <c r="G22" s="18"/>
    </row>
  </sheetData>
  <sheetProtection password="EDF7" sheet="1" objects="1"/>
  <mergeCells count="2">
    <mergeCell ref="A1:G1"/>
    <mergeCell ref="A22:G22"/>
  </mergeCells>
  <printOptions horizontalCentered="1"/>
  <pageMargins left="0.0388888888888889" right="0.0388888888888889" top="0.275" bottom="0.196527777777778" header="0.196527777777778" footer="0.0784722222222222"/>
  <pageSetup paperSize="9" orientation="portrait"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topLeftCell="A12" workbookViewId="0">
      <selection activeCell="G17" sqref="G17"/>
    </sheetView>
  </sheetViews>
  <sheetFormatPr defaultColWidth="14.25" defaultRowHeight="33" customHeight="1" outlineLevelCol="6"/>
  <cols>
    <col min="1" max="1" width="7.5" style="3" customWidth="1"/>
    <col min="2" max="2" width="22.625" style="3" customWidth="1"/>
    <col min="3" max="3" width="25.25" style="3" customWidth="1"/>
    <col min="4" max="4" width="11.625" style="3" customWidth="1"/>
    <col min="5" max="5" width="10.625" style="9" customWidth="1"/>
    <col min="6" max="6" width="13.625" style="10" customWidth="1"/>
    <col min="7" max="7" width="11" style="3" customWidth="1"/>
    <col min="8" max="16382" width="14.25" style="3" customWidth="1"/>
    <col min="16383" max="16384" width="14.25" style="3"/>
  </cols>
  <sheetData>
    <row r="1" s="1" customFormat="1" ht="102" customHeight="1" spans="1:7">
      <c r="A1" s="4" t="s">
        <v>57</v>
      </c>
      <c r="B1" s="5"/>
      <c r="C1" s="5"/>
      <c r="D1" s="5"/>
      <c r="E1" s="11"/>
      <c r="F1" s="12"/>
      <c r="G1" s="5"/>
    </row>
    <row r="2" s="2" customFormat="1" customHeight="1" spans="1:7">
      <c r="A2" s="6" t="s">
        <v>1</v>
      </c>
      <c r="B2" s="6" t="s">
        <v>2</v>
      </c>
      <c r="C2" s="6" t="s">
        <v>3</v>
      </c>
      <c r="D2" s="6" t="s">
        <v>4</v>
      </c>
      <c r="E2" s="13" t="s">
        <v>5</v>
      </c>
      <c r="F2" s="14" t="s">
        <v>6</v>
      </c>
      <c r="G2" s="6" t="s">
        <v>7</v>
      </c>
    </row>
    <row r="3" customHeight="1" spans="1:7">
      <c r="A3" s="7">
        <v>1</v>
      </c>
      <c r="B3" s="8" t="s">
        <v>58</v>
      </c>
      <c r="C3" s="15" t="str">
        <f>"460030199611060024"</f>
        <v>460030199611060024</v>
      </c>
      <c r="D3" s="8" t="str">
        <f>"陈思宏"</f>
        <v>陈思宏</v>
      </c>
      <c r="E3" s="16" t="s">
        <v>43</v>
      </c>
      <c r="F3" s="17">
        <v>79.5</v>
      </c>
      <c r="G3" s="7"/>
    </row>
    <row r="4" customHeight="1" spans="1:7">
      <c r="A4" s="7">
        <v>2</v>
      </c>
      <c r="B4" s="8" t="s">
        <v>58</v>
      </c>
      <c r="C4" s="15" t="str">
        <f>"460003199007144273"</f>
        <v>460003199007144273</v>
      </c>
      <c r="D4" s="8" t="str">
        <f>"符士颖"</f>
        <v>符士颖</v>
      </c>
      <c r="E4" s="16" t="s">
        <v>24</v>
      </c>
      <c r="F4" s="17">
        <v>80</v>
      </c>
      <c r="G4" s="7"/>
    </row>
    <row r="5" customHeight="1" spans="1:7">
      <c r="A5" s="7">
        <v>3</v>
      </c>
      <c r="B5" s="8" t="s">
        <v>58</v>
      </c>
      <c r="C5" s="15" t="str">
        <f>"460030199207305712"</f>
        <v>460030199207305712</v>
      </c>
      <c r="D5" s="8" t="str">
        <f>"何仙辉"</f>
        <v>何仙辉</v>
      </c>
      <c r="E5" s="16" t="s">
        <v>30</v>
      </c>
      <c r="F5" s="17">
        <v>72.33</v>
      </c>
      <c r="G5" s="7"/>
    </row>
    <row r="6" customHeight="1" spans="1:7">
      <c r="A6" s="7">
        <v>4</v>
      </c>
      <c r="B6" s="8" t="s">
        <v>58</v>
      </c>
      <c r="C6" s="15" t="str">
        <f>"460003198305131214"</f>
        <v>460003198305131214</v>
      </c>
      <c r="D6" s="8" t="str">
        <f>"杨清华"</f>
        <v>杨清华</v>
      </c>
      <c r="E6" s="16" t="s">
        <v>18</v>
      </c>
      <c r="F6" s="17">
        <v>78.33</v>
      </c>
      <c r="G6" s="7"/>
    </row>
    <row r="7" customHeight="1" spans="1:7">
      <c r="A7" s="7">
        <v>5</v>
      </c>
      <c r="B7" s="8" t="s">
        <v>58</v>
      </c>
      <c r="C7" s="15" t="str">
        <f>"460300199112070066"</f>
        <v>460300199112070066</v>
      </c>
      <c r="D7" s="8" t="str">
        <f>"吴芳"</f>
        <v>吴芳</v>
      </c>
      <c r="E7" s="16" t="s">
        <v>10</v>
      </c>
      <c r="F7" s="17">
        <v>79.33</v>
      </c>
      <c r="G7" s="7"/>
    </row>
    <row r="8" customHeight="1" spans="1:7">
      <c r="A8" s="7">
        <v>6</v>
      </c>
      <c r="B8" s="8" t="s">
        <v>58</v>
      </c>
      <c r="C8" s="15" t="str">
        <f>"460002198702272516"</f>
        <v>460002198702272516</v>
      </c>
      <c r="D8" s="8" t="str">
        <f>"申泳俭"</f>
        <v>申泳俭</v>
      </c>
      <c r="E8" s="16" t="s">
        <v>14</v>
      </c>
      <c r="F8" s="17">
        <v>72.33</v>
      </c>
      <c r="G8" s="7"/>
    </row>
    <row r="9" customHeight="1" spans="1:7">
      <c r="A9" s="7">
        <v>7</v>
      </c>
      <c r="B9" s="8" t="s">
        <v>58</v>
      </c>
      <c r="C9" s="15" t="str">
        <f>"460003199611220420"</f>
        <v>460003199611220420</v>
      </c>
      <c r="D9" s="8" t="str">
        <f>"周芳玉"</f>
        <v>周芳玉</v>
      </c>
      <c r="E9" s="16" t="s">
        <v>21</v>
      </c>
      <c r="F9" s="17">
        <v>80.67</v>
      </c>
      <c r="G9" s="7"/>
    </row>
    <row r="10" customHeight="1" spans="1:7">
      <c r="A10" s="7">
        <v>8</v>
      </c>
      <c r="B10" s="8" t="s">
        <v>58</v>
      </c>
      <c r="C10" s="15" t="str">
        <f>"511502199810016023"</f>
        <v>511502199810016023</v>
      </c>
      <c r="D10" s="8" t="str">
        <f>"王月"</f>
        <v>王月</v>
      </c>
      <c r="E10" s="16" t="s">
        <v>37</v>
      </c>
      <c r="F10" s="17">
        <v>85.5</v>
      </c>
      <c r="G10" s="7"/>
    </row>
    <row r="11" customHeight="1" spans="1:7">
      <c r="A11" s="7">
        <v>9</v>
      </c>
      <c r="B11" s="8" t="s">
        <v>58</v>
      </c>
      <c r="C11" s="15" t="str">
        <f>"432503199008162813"</f>
        <v>432503199008162813</v>
      </c>
      <c r="D11" s="8" t="str">
        <f>"吴昔期"</f>
        <v>吴昔期</v>
      </c>
      <c r="E11" s="16" t="s">
        <v>53</v>
      </c>
      <c r="F11" s="17">
        <v>81</v>
      </c>
      <c r="G11" s="7"/>
    </row>
    <row r="12" customHeight="1" spans="1:7">
      <c r="A12" s="7">
        <v>10</v>
      </c>
      <c r="B12" s="8" t="s">
        <v>58</v>
      </c>
      <c r="C12" s="15" t="str">
        <f>"411081198808087973"</f>
        <v>411081198808087973</v>
      </c>
      <c r="D12" s="8" t="str">
        <f>"孙永帅"</f>
        <v>孙永帅</v>
      </c>
      <c r="E12" s="16" t="s">
        <v>27</v>
      </c>
      <c r="F12" s="17">
        <v>74.67</v>
      </c>
      <c r="G12" s="7"/>
    </row>
    <row r="13" customHeight="1" spans="1:7">
      <c r="A13" s="7">
        <v>11</v>
      </c>
      <c r="B13" s="8" t="s">
        <v>58</v>
      </c>
      <c r="C13" s="15" t="str">
        <f>"460030199509100026"</f>
        <v>460030199509100026</v>
      </c>
      <c r="D13" s="8" t="str">
        <f>"李小荟"</f>
        <v>李小荟</v>
      </c>
      <c r="E13" s="16" t="s">
        <v>59</v>
      </c>
      <c r="F13" s="17">
        <v>75.83</v>
      </c>
      <c r="G13" s="7"/>
    </row>
    <row r="14" customHeight="1" spans="1:7">
      <c r="A14" s="7">
        <v>12</v>
      </c>
      <c r="B14" s="8" t="s">
        <v>58</v>
      </c>
      <c r="C14" s="15" t="str">
        <f>"460006199309214424"</f>
        <v>460006199309214424</v>
      </c>
      <c r="D14" s="8" t="str">
        <f>"林燕飞"</f>
        <v>林燕飞</v>
      </c>
      <c r="E14" s="16" t="s">
        <v>40</v>
      </c>
      <c r="F14" s="17">
        <v>81.33</v>
      </c>
      <c r="G14" s="7"/>
    </row>
    <row r="15" customHeight="1" spans="1:7">
      <c r="A15" s="7">
        <v>13</v>
      </c>
      <c r="B15" s="8" t="s">
        <v>58</v>
      </c>
      <c r="C15" s="15" t="str">
        <f>"460003199008136662"</f>
        <v>460003199008136662</v>
      </c>
      <c r="D15" s="8" t="str">
        <f>"吴玉青"</f>
        <v>吴玉青</v>
      </c>
      <c r="E15" s="16"/>
      <c r="F15" s="17"/>
      <c r="G15" s="7" t="s">
        <v>49</v>
      </c>
    </row>
    <row r="16" customHeight="1" spans="1:7">
      <c r="A16" s="7">
        <v>14</v>
      </c>
      <c r="B16" s="8" t="s">
        <v>58</v>
      </c>
      <c r="C16" s="15" t="str">
        <f>"460003199101064624"</f>
        <v>460003199101064624</v>
      </c>
      <c r="D16" s="8" t="str">
        <f>"符万姬"</f>
        <v>符万姬</v>
      </c>
      <c r="E16" s="16" t="s">
        <v>46</v>
      </c>
      <c r="F16" s="17">
        <v>75.83</v>
      </c>
      <c r="G16" s="7"/>
    </row>
    <row r="17" customHeight="1" spans="1:7">
      <c r="A17" s="7">
        <v>15</v>
      </c>
      <c r="B17" s="8" t="s">
        <v>58</v>
      </c>
      <c r="C17" s="15" t="str">
        <f>"460006198406086810"</f>
        <v>460006198406086810</v>
      </c>
      <c r="D17" s="8" t="str">
        <f>"叶贵文"</f>
        <v>叶贵文</v>
      </c>
      <c r="E17" s="16" t="s">
        <v>50</v>
      </c>
      <c r="F17" s="17">
        <v>81.5</v>
      </c>
      <c r="G17" s="7"/>
    </row>
    <row r="18" customHeight="1" spans="1:7">
      <c r="A18" s="18"/>
      <c r="B18" s="18"/>
      <c r="C18" s="18"/>
      <c r="D18" s="18"/>
      <c r="E18" s="19"/>
      <c r="F18" s="20"/>
      <c r="G18" s="18"/>
    </row>
  </sheetData>
  <sheetProtection password="EDF7" sheet="1" objects="1"/>
  <mergeCells count="2">
    <mergeCell ref="A1:G1"/>
    <mergeCell ref="A18:G18"/>
  </mergeCells>
  <printOptions horizontalCentered="1"/>
  <pageMargins left="0.0388888888888889" right="0.0388888888888889" top="0.275" bottom="0.196527777777778" header="0.196527777777778" footer="0.0784722222222222"/>
  <pageSetup paperSize="9" orientation="portrait"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workbookViewId="0">
      <selection activeCell="G4" sqref="G4"/>
    </sheetView>
  </sheetViews>
  <sheetFormatPr defaultColWidth="14.25" defaultRowHeight="33" customHeight="1" outlineLevelCol="6"/>
  <cols>
    <col min="1" max="1" width="7.5" style="3" customWidth="1"/>
    <col min="2" max="2" width="22.625" style="3" customWidth="1"/>
    <col min="3" max="3" width="25.375" style="3" customWidth="1"/>
    <col min="4" max="4" width="11.5" style="3" customWidth="1"/>
    <col min="5" max="5" width="11.25" style="9" customWidth="1"/>
    <col min="6" max="6" width="13.875" style="10" customWidth="1"/>
    <col min="7" max="7" width="11" style="3" customWidth="1"/>
    <col min="8" max="16382" width="14.25" style="3" customWidth="1"/>
    <col min="16383" max="16384" width="14.25" style="3"/>
  </cols>
  <sheetData>
    <row r="1" s="1" customFormat="1" ht="101" customHeight="1" spans="1:7">
      <c r="A1" s="4" t="s">
        <v>60</v>
      </c>
      <c r="B1" s="5"/>
      <c r="C1" s="5"/>
      <c r="D1" s="5"/>
      <c r="E1" s="11"/>
      <c r="F1" s="12"/>
      <c r="G1" s="5"/>
    </row>
    <row r="2" s="2" customFormat="1" ht="32" customHeight="1" spans="1:7">
      <c r="A2" s="6" t="s">
        <v>1</v>
      </c>
      <c r="B2" s="6" t="s">
        <v>2</v>
      </c>
      <c r="C2" s="6" t="s">
        <v>3</v>
      </c>
      <c r="D2" s="6" t="s">
        <v>4</v>
      </c>
      <c r="E2" s="13" t="s">
        <v>5</v>
      </c>
      <c r="F2" s="14" t="s">
        <v>6</v>
      </c>
      <c r="G2" s="6" t="s">
        <v>7</v>
      </c>
    </row>
    <row r="3" customHeight="1" spans="1:7">
      <c r="A3" s="7">
        <v>1</v>
      </c>
      <c r="B3" s="8" t="s">
        <v>61</v>
      </c>
      <c r="C3" s="15" t="str">
        <f>"460004199508191410"</f>
        <v>460004199508191410</v>
      </c>
      <c r="D3" s="8" t="str">
        <f>"符永鹏"</f>
        <v>符永鹏</v>
      </c>
      <c r="E3" s="16" t="s">
        <v>62</v>
      </c>
      <c r="F3" s="17">
        <v>67.34</v>
      </c>
      <c r="G3" s="7"/>
    </row>
    <row r="4" customHeight="1" spans="1:7">
      <c r="A4" s="7">
        <v>2</v>
      </c>
      <c r="B4" s="8" t="s">
        <v>61</v>
      </c>
      <c r="C4" s="15" t="str">
        <f>"460003198910124258"</f>
        <v>460003198910124258</v>
      </c>
      <c r="D4" s="8" t="str">
        <f>"张浩然"</f>
        <v>张浩然</v>
      </c>
      <c r="E4" s="16" t="s">
        <v>63</v>
      </c>
      <c r="F4" s="17">
        <v>71.67</v>
      </c>
      <c r="G4" s="7"/>
    </row>
    <row r="5" customHeight="1" spans="1:7">
      <c r="A5" s="7">
        <v>3</v>
      </c>
      <c r="B5" s="8" t="s">
        <v>61</v>
      </c>
      <c r="C5" s="15" t="str">
        <f>"460003199302202843"</f>
        <v>460003199302202843</v>
      </c>
      <c r="D5" s="8" t="str">
        <f>"吴尾女"</f>
        <v>吴尾女</v>
      </c>
      <c r="E5" s="16" t="s">
        <v>64</v>
      </c>
      <c r="F5" s="17">
        <v>66</v>
      </c>
      <c r="G5" s="7"/>
    </row>
    <row r="6" customHeight="1" spans="1:7">
      <c r="A6" s="7">
        <v>4</v>
      </c>
      <c r="B6" s="8" t="s">
        <v>61</v>
      </c>
      <c r="C6" s="15" t="str">
        <f>"469003198910117021"</f>
        <v>469003198910117021</v>
      </c>
      <c r="D6" s="8" t="str">
        <f>"刘桃桂"</f>
        <v>刘桃桂</v>
      </c>
      <c r="E6" s="16" t="s">
        <v>56</v>
      </c>
      <c r="F6" s="17">
        <v>72</v>
      </c>
      <c r="G6" s="7"/>
    </row>
    <row r="7" customHeight="1" spans="1:7">
      <c r="A7" s="7">
        <v>5</v>
      </c>
      <c r="B7" s="8" t="s">
        <v>61</v>
      </c>
      <c r="C7" s="15" t="str">
        <f>"460025198309152483"</f>
        <v>460025198309152483</v>
      </c>
      <c r="D7" s="8" t="str">
        <f>"黎之飘"</f>
        <v>黎之飘</v>
      </c>
      <c r="E7" s="16" t="s">
        <v>65</v>
      </c>
      <c r="F7" s="17">
        <v>75.17</v>
      </c>
      <c r="G7" s="7"/>
    </row>
    <row r="8" customHeight="1" spans="1:7">
      <c r="A8" s="7">
        <v>6</v>
      </c>
      <c r="B8" s="8" t="s">
        <v>61</v>
      </c>
      <c r="C8" s="15" t="str">
        <f>"460003199310192622"</f>
        <v>460003199310192622</v>
      </c>
      <c r="D8" s="8" t="str">
        <f>"林少玲"</f>
        <v>林少玲</v>
      </c>
      <c r="E8" s="16" t="s">
        <v>66</v>
      </c>
      <c r="F8" s="17">
        <v>67.5</v>
      </c>
      <c r="G8" s="7"/>
    </row>
    <row r="9" customHeight="1" spans="1:7">
      <c r="A9" s="7">
        <v>7</v>
      </c>
      <c r="B9" s="8" t="s">
        <v>61</v>
      </c>
      <c r="C9" s="15" t="str">
        <f>"460033199909063585"</f>
        <v>460033199909063585</v>
      </c>
      <c r="D9" s="8" t="str">
        <f>"邢誉英"</f>
        <v>邢誉英</v>
      </c>
      <c r="E9" s="16" t="s">
        <v>55</v>
      </c>
      <c r="F9" s="17">
        <v>87.5</v>
      </c>
      <c r="G9" s="7"/>
    </row>
    <row r="10" customHeight="1" spans="1:7">
      <c r="A10" s="7">
        <v>8</v>
      </c>
      <c r="B10" s="8" t="s">
        <v>61</v>
      </c>
      <c r="C10" s="15" t="str">
        <f>"460003199310127644"</f>
        <v>460003199310127644</v>
      </c>
      <c r="D10" s="8" t="str">
        <f>"李香侬"</f>
        <v>李香侬</v>
      </c>
      <c r="E10" s="16" t="s">
        <v>67</v>
      </c>
      <c r="F10" s="17">
        <v>78.67</v>
      </c>
      <c r="G10" s="7"/>
    </row>
    <row r="11" customHeight="1" spans="1:7">
      <c r="A11" s="7">
        <v>9</v>
      </c>
      <c r="B11" s="8" t="s">
        <v>61</v>
      </c>
      <c r="C11" s="15" t="str">
        <f>"460300198803180040"</f>
        <v>460300198803180040</v>
      </c>
      <c r="D11" s="8" t="str">
        <f>"林瑞玲"</f>
        <v>林瑞玲</v>
      </c>
      <c r="E11" s="16" t="s">
        <v>30</v>
      </c>
      <c r="F11" s="17">
        <v>65.34</v>
      </c>
      <c r="G11" s="7"/>
    </row>
    <row r="12" customHeight="1" spans="1:7">
      <c r="A12" s="7">
        <v>10</v>
      </c>
      <c r="B12" s="8" t="s">
        <v>61</v>
      </c>
      <c r="C12" s="15" t="str">
        <f>"469003199510202424"</f>
        <v>469003199510202424</v>
      </c>
      <c r="D12" s="8" t="str">
        <f>"符定姣"</f>
        <v>符定姣</v>
      </c>
      <c r="E12" s="16" t="s">
        <v>68</v>
      </c>
      <c r="F12" s="17">
        <v>68.67</v>
      </c>
      <c r="G12" s="7"/>
    </row>
    <row r="13" customHeight="1" spans="1:7">
      <c r="A13" s="7">
        <v>11</v>
      </c>
      <c r="B13" s="8" t="s">
        <v>61</v>
      </c>
      <c r="C13" s="15" t="str">
        <f>"460003198311084223"</f>
        <v>460003198311084223</v>
      </c>
      <c r="D13" s="8" t="str">
        <f>"李顺娟"</f>
        <v>李顺娟</v>
      </c>
      <c r="E13" s="16" t="s">
        <v>21</v>
      </c>
      <c r="F13" s="17">
        <v>72.5</v>
      </c>
      <c r="G13" s="7"/>
    </row>
    <row r="14" customHeight="1" spans="1:7">
      <c r="A14" s="7">
        <v>12</v>
      </c>
      <c r="B14" s="8" t="s">
        <v>61</v>
      </c>
      <c r="C14" s="15" t="str">
        <f>"152127198506057829"</f>
        <v>152127198506057829</v>
      </c>
      <c r="D14" s="8" t="str">
        <f>"姜永波"</f>
        <v>姜永波</v>
      </c>
      <c r="E14" s="16" t="s">
        <v>14</v>
      </c>
      <c r="F14" s="17">
        <v>75.33</v>
      </c>
      <c r="G14" s="7"/>
    </row>
    <row r="15" customHeight="1" spans="1:7">
      <c r="A15" s="7">
        <v>13</v>
      </c>
      <c r="B15" s="8" t="s">
        <v>61</v>
      </c>
      <c r="C15" s="15" t="str">
        <f>"46000319981009042X"</f>
        <v>46000319981009042X</v>
      </c>
      <c r="D15" s="8" t="str">
        <f>"苏妹琼"</f>
        <v>苏妹琼</v>
      </c>
      <c r="E15" s="16" t="s">
        <v>18</v>
      </c>
      <c r="F15" s="17">
        <v>71.83</v>
      </c>
      <c r="G15" s="7"/>
    </row>
    <row r="16" customHeight="1" spans="1:7">
      <c r="A16" s="7">
        <v>14</v>
      </c>
      <c r="B16" s="8" t="s">
        <v>61</v>
      </c>
      <c r="C16" s="15" t="str">
        <f>"432503199501016502"</f>
        <v>432503199501016502</v>
      </c>
      <c r="D16" s="8" t="str">
        <f>"谢娇"</f>
        <v>谢娇</v>
      </c>
      <c r="E16" s="16"/>
      <c r="F16" s="17"/>
      <c r="G16" s="7" t="s">
        <v>49</v>
      </c>
    </row>
    <row r="17" customHeight="1" spans="1:7">
      <c r="A17" s="7">
        <v>15</v>
      </c>
      <c r="B17" s="8" t="s">
        <v>61</v>
      </c>
      <c r="C17" s="15" t="str">
        <f>"460028198910110902"</f>
        <v>460028198910110902</v>
      </c>
      <c r="D17" s="8" t="str">
        <f>"郑玉梅"</f>
        <v>郑玉梅</v>
      </c>
      <c r="E17" s="16" t="s">
        <v>27</v>
      </c>
      <c r="F17" s="17">
        <v>73.84</v>
      </c>
      <c r="G17" s="7"/>
    </row>
    <row r="18" customHeight="1" spans="1:7">
      <c r="A18" s="7">
        <v>16</v>
      </c>
      <c r="B18" s="8" t="s">
        <v>61</v>
      </c>
      <c r="C18" s="15" t="str">
        <f>"469003199508222741"</f>
        <v>469003199508222741</v>
      </c>
      <c r="D18" s="8" t="str">
        <f>"赵国翠"</f>
        <v>赵国翠</v>
      </c>
      <c r="E18" s="16" t="s">
        <v>59</v>
      </c>
      <c r="F18" s="17">
        <v>65.67</v>
      </c>
      <c r="G18" s="7"/>
    </row>
    <row r="19" customHeight="1" spans="1:7">
      <c r="A19" s="7">
        <v>17</v>
      </c>
      <c r="B19" s="8" t="s">
        <v>61</v>
      </c>
      <c r="C19" s="15" t="str">
        <f>"460033199805293212"</f>
        <v>460033199805293212</v>
      </c>
      <c r="D19" s="8" t="str">
        <f>"邢学源"</f>
        <v>邢学源</v>
      </c>
      <c r="E19" s="16" t="s">
        <v>69</v>
      </c>
      <c r="F19" s="17">
        <v>66.33</v>
      </c>
      <c r="G19" s="7"/>
    </row>
    <row r="20" customHeight="1" spans="1:7">
      <c r="A20" s="7">
        <v>18</v>
      </c>
      <c r="B20" s="8" t="s">
        <v>61</v>
      </c>
      <c r="C20" s="15" t="str">
        <f>"460028198812120066"</f>
        <v>460028198812120066</v>
      </c>
      <c r="D20" s="8" t="str">
        <f>"李秋"</f>
        <v>李秋</v>
      </c>
      <c r="E20" s="16" t="s">
        <v>33</v>
      </c>
      <c r="F20" s="17">
        <v>64.5</v>
      </c>
      <c r="G20" s="7"/>
    </row>
    <row r="21" customHeight="1" spans="1:7">
      <c r="A21" s="7">
        <v>19</v>
      </c>
      <c r="B21" s="8" t="s">
        <v>61</v>
      </c>
      <c r="C21" s="15" t="str">
        <f>"46000319890124424X"</f>
        <v>46000319890124424X</v>
      </c>
      <c r="D21" s="8" t="str">
        <f>"李明莉"</f>
        <v>李明莉</v>
      </c>
      <c r="E21" s="16" t="s">
        <v>52</v>
      </c>
      <c r="F21" s="17">
        <v>67.83</v>
      </c>
      <c r="G21" s="7"/>
    </row>
    <row r="22" customHeight="1" spans="1:7">
      <c r="A22" s="7">
        <v>20</v>
      </c>
      <c r="B22" s="8" t="s">
        <v>61</v>
      </c>
      <c r="C22" s="15" t="str">
        <f>"460003198801166643"</f>
        <v>460003198801166643</v>
      </c>
      <c r="D22" s="8" t="str">
        <f>"钟庆玫"</f>
        <v>钟庆玫</v>
      </c>
      <c r="E22" s="16" t="s">
        <v>50</v>
      </c>
      <c r="F22" s="17">
        <v>63.84</v>
      </c>
      <c r="G22" s="7"/>
    </row>
    <row r="23" customHeight="1" spans="1:7">
      <c r="A23" s="7">
        <v>21</v>
      </c>
      <c r="B23" s="8" t="s">
        <v>61</v>
      </c>
      <c r="C23" s="15" t="str">
        <f>"460031199703086420"</f>
        <v>460031199703086420</v>
      </c>
      <c r="D23" s="8" t="str">
        <f>"符杨桃"</f>
        <v>符杨桃</v>
      </c>
      <c r="E23" s="16" t="s">
        <v>70</v>
      </c>
      <c r="F23" s="17">
        <v>72.33</v>
      </c>
      <c r="G23" s="7"/>
    </row>
    <row r="24" customHeight="1" spans="1:7">
      <c r="A24" s="7">
        <v>22</v>
      </c>
      <c r="B24" s="8" t="s">
        <v>61</v>
      </c>
      <c r="C24" s="15" t="str">
        <f>"460003199205015843"</f>
        <v>460003199205015843</v>
      </c>
      <c r="D24" s="8" t="str">
        <f>"杨玉娟"</f>
        <v>杨玉娟</v>
      </c>
      <c r="E24" s="16" t="s">
        <v>71</v>
      </c>
      <c r="F24" s="17">
        <v>66.33</v>
      </c>
      <c r="G24" s="7"/>
    </row>
    <row r="25" customHeight="1" spans="1:7">
      <c r="A25" s="7">
        <v>23</v>
      </c>
      <c r="B25" s="8" t="s">
        <v>61</v>
      </c>
      <c r="C25" s="15" t="str">
        <f>"460003199312037722"</f>
        <v>460003199312037722</v>
      </c>
      <c r="D25" s="8" t="str">
        <f>"孙燕娜"</f>
        <v>孙燕娜</v>
      </c>
      <c r="E25" s="16" t="s">
        <v>72</v>
      </c>
      <c r="F25" s="17">
        <v>67.16</v>
      </c>
      <c r="G25" s="7"/>
    </row>
    <row r="26" customHeight="1" spans="1:7">
      <c r="A26" s="7">
        <v>24</v>
      </c>
      <c r="B26" s="8" t="s">
        <v>61</v>
      </c>
      <c r="C26" s="15" t="str">
        <f>"460031199403065222"</f>
        <v>460031199403065222</v>
      </c>
      <c r="D26" s="8" t="str">
        <f>"钟真彩"</f>
        <v>钟真彩</v>
      </c>
      <c r="E26" s="16" t="s">
        <v>73</v>
      </c>
      <c r="F26" s="17">
        <v>64.17</v>
      </c>
      <c r="G26" s="7"/>
    </row>
    <row r="27" customHeight="1" spans="1:7">
      <c r="A27" s="7">
        <v>25</v>
      </c>
      <c r="B27" s="8" t="s">
        <v>61</v>
      </c>
      <c r="C27" s="15" t="str">
        <f>"460031199809235623"</f>
        <v>460031199809235623</v>
      </c>
      <c r="D27" s="8" t="str">
        <f>"吴日快"</f>
        <v>吴日快</v>
      </c>
      <c r="E27" s="16"/>
      <c r="F27" s="17"/>
      <c r="G27" s="7" t="s">
        <v>49</v>
      </c>
    </row>
    <row r="28" customHeight="1" spans="1:7">
      <c r="A28" s="7">
        <v>26</v>
      </c>
      <c r="B28" s="8" t="s">
        <v>61</v>
      </c>
      <c r="C28" s="15" t="str">
        <f>"460003199305063041"</f>
        <v>460003199305063041</v>
      </c>
      <c r="D28" s="8" t="str">
        <f>"吴二皎"</f>
        <v>吴二皎</v>
      </c>
      <c r="E28" s="16"/>
      <c r="F28" s="17"/>
      <c r="G28" s="7" t="s">
        <v>49</v>
      </c>
    </row>
    <row r="29" customHeight="1" spans="1:7">
      <c r="A29" s="7">
        <v>27</v>
      </c>
      <c r="B29" s="8" t="s">
        <v>61</v>
      </c>
      <c r="C29" s="15" t="str">
        <f>"460030198404071228"</f>
        <v>460030198404071228</v>
      </c>
      <c r="D29" s="8" t="str">
        <f>"王小霞"</f>
        <v>王小霞</v>
      </c>
      <c r="E29" s="16" t="s">
        <v>74</v>
      </c>
      <c r="F29" s="17">
        <v>78</v>
      </c>
      <c r="G29" s="7"/>
    </row>
    <row r="30" customHeight="1" spans="1:7">
      <c r="A30" s="7">
        <v>28</v>
      </c>
      <c r="B30" s="8" t="s">
        <v>61</v>
      </c>
      <c r="C30" s="15" t="str">
        <f>"460030199411153349"</f>
        <v>460030199411153349</v>
      </c>
      <c r="D30" s="8" t="str">
        <f>"李贝"</f>
        <v>李贝</v>
      </c>
      <c r="E30" s="16" t="s">
        <v>75</v>
      </c>
      <c r="F30" s="17">
        <v>61.84</v>
      </c>
      <c r="G30" s="7"/>
    </row>
    <row r="31" customHeight="1" spans="1:7">
      <c r="A31" s="7">
        <v>29</v>
      </c>
      <c r="B31" s="8" t="s">
        <v>61</v>
      </c>
      <c r="C31" s="15" t="str">
        <f>"460003198802134125"</f>
        <v>460003198802134125</v>
      </c>
      <c r="D31" s="8" t="str">
        <f>"余善妹"</f>
        <v>余善妹</v>
      </c>
      <c r="E31" s="16" t="s">
        <v>76</v>
      </c>
      <c r="F31" s="17">
        <v>79.5</v>
      </c>
      <c r="G31" s="7"/>
    </row>
    <row r="32" customHeight="1" spans="1:7">
      <c r="A32" s="7">
        <v>30</v>
      </c>
      <c r="B32" s="8" t="s">
        <v>61</v>
      </c>
      <c r="C32" s="15" t="str">
        <f>"460030199006021828"</f>
        <v>460030199006021828</v>
      </c>
      <c r="D32" s="8" t="str">
        <f>"唐玉婷"</f>
        <v>唐玉婷</v>
      </c>
      <c r="E32" s="16" t="s">
        <v>53</v>
      </c>
      <c r="F32" s="17">
        <v>73.17</v>
      </c>
      <c r="G32" s="7"/>
    </row>
    <row r="33" customHeight="1" spans="1:7">
      <c r="A33" s="7">
        <v>31</v>
      </c>
      <c r="B33" s="8" t="s">
        <v>61</v>
      </c>
      <c r="C33" s="15" t="str">
        <f>"460031199508180059"</f>
        <v>460031199508180059</v>
      </c>
      <c r="D33" s="8" t="str">
        <f>"曾祥龙"</f>
        <v>曾祥龙</v>
      </c>
      <c r="E33" s="16" t="s">
        <v>54</v>
      </c>
      <c r="F33" s="17">
        <v>62.83</v>
      </c>
      <c r="G33" s="7"/>
    </row>
    <row r="34" customHeight="1" spans="1:7">
      <c r="A34" s="7">
        <v>32</v>
      </c>
      <c r="B34" s="8" t="s">
        <v>61</v>
      </c>
      <c r="C34" s="15" t="str">
        <f>"460003199012180244"</f>
        <v>460003199012180244</v>
      </c>
      <c r="D34" s="8" t="str">
        <f>"吴萍"</f>
        <v>吴萍</v>
      </c>
      <c r="E34" s="16" t="s">
        <v>46</v>
      </c>
      <c r="F34" s="17">
        <v>66.67</v>
      </c>
      <c r="G34" s="7"/>
    </row>
    <row r="35" customHeight="1" spans="1:7">
      <c r="A35" s="7">
        <v>33</v>
      </c>
      <c r="B35" s="8" t="s">
        <v>61</v>
      </c>
      <c r="C35" s="15" t="str">
        <f>"460003198808012866"</f>
        <v>460003198808012866</v>
      </c>
      <c r="D35" s="8" t="str">
        <f>"许伯香"</f>
        <v>许伯香</v>
      </c>
      <c r="E35" s="16" t="s">
        <v>77</v>
      </c>
      <c r="F35" s="17">
        <v>70</v>
      </c>
      <c r="G35" s="7"/>
    </row>
    <row r="36" customHeight="1" spans="1:7">
      <c r="A36" s="7">
        <v>34</v>
      </c>
      <c r="B36" s="8" t="s">
        <v>61</v>
      </c>
      <c r="C36" s="15" t="str">
        <f>"460003199107154022"</f>
        <v>460003199107154022</v>
      </c>
      <c r="D36" s="8" t="str">
        <f>"何慧娜"</f>
        <v>何慧娜</v>
      </c>
      <c r="E36" s="16" t="s">
        <v>10</v>
      </c>
      <c r="F36" s="17">
        <v>63</v>
      </c>
      <c r="G36" s="7"/>
    </row>
    <row r="37" customHeight="1" spans="1:7">
      <c r="A37" s="7">
        <v>35</v>
      </c>
      <c r="B37" s="8" t="s">
        <v>61</v>
      </c>
      <c r="C37" s="15" t="str">
        <f>"460003199206182045"</f>
        <v>460003199206182045</v>
      </c>
      <c r="D37" s="8" t="str">
        <f>"丁启萍"</f>
        <v>丁启萍</v>
      </c>
      <c r="E37" s="16" t="s">
        <v>43</v>
      </c>
      <c r="F37" s="17">
        <v>68.83</v>
      </c>
      <c r="G37" s="7"/>
    </row>
    <row r="38" customHeight="1" spans="1:7">
      <c r="A38" s="7">
        <v>36</v>
      </c>
      <c r="B38" s="8" t="s">
        <v>61</v>
      </c>
      <c r="C38" s="15" t="str">
        <f>"460003199311042423"</f>
        <v>460003199311042423</v>
      </c>
      <c r="D38" s="8" t="str">
        <f>"羊春月"</f>
        <v>羊春月</v>
      </c>
      <c r="E38" s="16" t="s">
        <v>78</v>
      </c>
      <c r="F38" s="17">
        <v>64.17</v>
      </c>
      <c r="G38" s="7"/>
    </row>
    <row r="39" customHeight="1" spans="1:7">
      <c r="A39" s="7">
        <v>37</v>
      </c>
      <c r="B39" s="8" t="s">
        <v>61</v>
      </c>
      <c r="C39" s="15" t="str">
        <f>"460034199810214722"</f>
        <v>460034199810214722</v>
      </c>
      <c r="D39" s="8" t="str">
        <f>"韦月芳"</f>
        <v>韦月芳</v>
      </c>
      <c r="E39" s="16" t="s">
        <v>24</v>
      </c>
      <c r="F39" s="17">
        <v>69.16</v>
      </c>
      <c r="G39" s="7"/>
    </row>
    <row r="40" customHeight="1" spans="1:7">
      <c r="A40" s="18"/>
      <c r="B40" s="18"/>
      <c r="C40" s="18"/>
      <c r="D40" s="18"/>
      <c r="E40" s="19"/>
      <c r="F40" s="20"/>
      <c r="G40" s="18"/>
    </row>
  </sheetData>
  <sheetProtection password="EDF7" sheet="1" objects="1"/>
  <mergeCells count="2">
    <mergeCell ref="A1:G1"/>
    <mergeCell ref="A40:G40"/>
  </mergeCells>
  <printOptions horizontalCentered="1"/>
  <pageMargins left="0.0388888888888889" right="0.0388888888888889" top="0.275" bottom="0.196527777777778" header="0.196527777777778" footer="0.0784722222222222"/>
  <pageSetup paperSize="9" orientation="portrait"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
  <sheetViews>
    <sheetView tabSelected="1" workbookViewId="0">
      <selection activeCell="A1" sqref="A1:E1"/>
    </sheetView>
  </sheetViews>
  <sheetFormatPr defaultColWidth="14.25" defaultRowHeight="33" customHeight="1" outlineLevelCol="4"/>
  <cols>
    <col min="1" max="1" width="7" style="3" customWidth="1"/>
    <col min="2" max="2" width="27.625" style="3" customWidth="1"/>
    <col min="3" max="3" width="24.625" style="3" customWidth="1"/>
    <col min="4" max="4" width="13.125" style="3" customWidth="1"/>
    <col min="5" max="5" width="13.75" style="3" customWidth="1"/>
    <col min="6" max="16377" width="14.25" style="3" customWidth="1"/>
    <col min="16378" max="16384" width="14.25" style="3"/>
  </cols>
  <sheetData>
    <row r="1" s="1" customFormat="1" ht="97" customHeight="1" spans="1:5">
      <c r="A1" s="4" t="s">
        <v>79</v>
      </c>
      <c r="B1" s="5"/>
      <c r="C1" s="5"/>
      <c r="D1" s="5"/>
      <c r="E1" s="5"/>
    </row>
    <row r="2" s="2" customFormat="1" customHeight="1" spans="1:5">
      <c r="A2" s="6" t="s">
        <v>1</v>
      </c>
      <c r="B2" s="6" t="s">
        <v>2</v>
      </c>
      <c r="C2" s="6" t="s">
        <v>3</v>
      </c>
      <c r="D2" s="6" t="s">
        <v>4</v>
      </c>
      <c r="E2" s="6" t="s">
        <v>7</v>
      </c>
    </row>
    <row r="3" s="3" customFormat="1" customHeight="1" spans="1:5">
      <c r="A3" s="7">
        <v>1</v>
      </c>
      <c r="B3" s="8" t="s">
        <v>8</v>
      </c>
      <c r="C3" s="8" t="s">
        <v>80</v>
      </c>
      <c r="D3" s="8" t="str">
        <f>"陈相伯"</f>
        <v>陈相伯</v>
      </c>
      <c r="E3" s="7"/>
    </row>
    <row r="4" s="3" customFormat="1" customHeight="1" spans="1:5">
      <c r="A4" s="7">
        <v>2</v>
      </c>
      <c r="B4" s="8" t="s">
        <v>11</v>
      </c>
      <c r="C4" s="8" t="s">
        <v>81</v>
      </c>
      <c r="D4" s="8" t="s">
        <v>13</v>
      </c>
      <c r="E4" s="7"/>
    </row>
    <row r="5" s="3" customFormat="1" customHeight="1" spans="1:5">
      <c r="A5" s="7">
        <v>3</v>
      </c>
      <c r="B5" s="8" t="s">
        <v>15</v>
      </c>
      <c r="C5" s="8" t="s">
        <v>82</v>
      </c>
      <c r="D5" s="8" t="s">
        <v>17</v>
      </c>
      <c r="E5" s="7"/>
    </row>
    <row r="6" s="3" customFormat="1" customHeight="1" spans="1:5">
      <c r="A6" s="7">
        <v>4</v>
      </c>
      <c r="B6" s="8" t="s">
        <v>15</v>
      </c>
      <c r="C6" s="8" t="s">
        <v>83</v>
      </c>
      <c r="D6" s="8" t="s">
        <v>32</v>
      </c>
      <c r="E6" s="7"/>
    </row>
    <row r="7" s="3" customFormat="1" customHeight="1" spans="1:5">
      <c r="A7" s="7">
        <v>5</v>
      </c>
      <c r="B7" s="8" t="s">
        <v>34</v>
      </c>
      <c r="C7" s="8" t="s">
        <v>84</v>
      </c>
      <c r="D7" s="8" t="s">
        <v>36</v>
      </c>
      <c r="E7" s="7"/>
    </row>
    <row r="8" s="3" customFormat="1" customHeight="1" spans="1:5">
      <c r="A8" s="7">
        <v>6</v>
      </c>
      <c r="B8" s="8" t="s">
        <v>34</v>
      </c>
      <c r="C8" s="8" t="s">
        <v>85</v>
      </c>
      <c r="D8" s="8" t="s">
        <v>45</v>
      </c>
      <c r="E8" s="7"/>
    </row>
    <row r="9" s="3" customFormat="1" customHeight="1" spans="1:5">
      <c r="A9" s="7">
        <v>7</v>
      </c>
      <c r="B9" s="8" t="s">
        <v>34</v>
      </c>
      <c r="C9" s="8" t="s">
        <v>86</v>
      </c>
      <c r="D9" s="8" t="s">
        <v>42</v>
      </c>
      <c r="E9" s="7"/>
    </row>
    <row r="10" s="3" customFormat="1" customHeight="1" spans="1:5">
      <c r="A10" s="7">
        <v>8</v>
      </c>
      <c r="B10" s="8" t="s">
        <v>34</v>
      </c>
      <c r="C10" s="8" t="s">
        <v>87</v>
      </c>
      <c r="D10" s="8" t="s">
        <v>39</v>
      </c>
      <c r="E10" s="7"/>
    </row>
    <row r="11" s="3" customFormat="1" customHeight="1" spans="1:5">
      <c r="A11" s="7">
        <v>9</v>
      </c>
      <c r="B11" s="8" t="s">
        <v>48</v>
      </c>
      <c r="C11" s="8" t="s">
        <v>88</v>
      </c>
      <c r="D11" s="8" t="str">
        <f>"符丽蓉"</f>
        <v>符丽蓉</v>
      </c>
      <c r="E11" s="7"/>
    </row>
    <row r="12" customHeight="1" spans="1:5">
      <c r="A12" s="7">
        <v>10</v>
      </c>
      <c r="B12" s="8" t="s">
        <v>48</v>
      </c>
      <c r="C12" s="8" t="s">
        <v>89</v>
      </c>
      <c r="D12" s="8" t="str">
        <f>"麦春求"</f>
        <v>麦春求</v>
      </c>
      <c r="E12" s="7"/>
    </row>
    <row r="13" customHeight="1" spans="1:5">
      <c r="A13" s="7">
        <v>11</v>
      </c>
      <c r="B13" s="8" t="s">
        <v>58</v>
      </c>
      <c r="C13" s="8" t="s">
        <v>90</v>
      </c>
      <c r="D13" s="8" t="str">
        <f>"王月"</f>
        <v>王月</v>
      </c>
      <c r="E13" s="7"/>
    </row>
    <row r="14" customHeight="1" spans="1:5">
      <c r="A14" s="7">
        <v>12</v>
      </c>
      <c r="B14" s="8" t="s">
        <v>61</v>
      </c>
      <c r="C14" s="8" t="s">
        <v>91</v>
      </c>
      <c r="D14" s="8" t="str">
        <f>"邢誉英"</f>
        <v>邢誉英</v>
      </c>
      <c r="E14" s="7"/>
    </row>
    <row r="15" customHeight="1" spans="1:5">
      <c r="A15" s="7">
        <v>13</v>
      </c>
      <c r="B15" s="8" t="s">
        <v>61</v>
      </c>
      <c r="C15" s="8" t="s">
        <v>92</v>
      </c>
      <c r="D15" s="8" t="str">
        <f>"余善妹"</f>
        <v>余善妹</v>
      </c>
      <c r="E15" s="7"/>
    </row>
  </sheetData>
  <mergeCells count="1">
    <mergeCell ref="A1:E1"/>
  </mergeCells>
  <pageMargins left="0.196527777777778" right="0.196527777777778" top="0.0784722222222222" bottom="0" header="0.5" footer="0.0784722222222222"/>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01</vt:lpstr>
      <vt:lpstr>02</vt:lpstr>
      <vt:lpstr>03</vt:lpstr>
      <vt:lpstr>04</vt:lpstr>
      <vt:lpstr>（排名）面试成绩汇总表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-Zhu</cp:lastModifiedBy>
  <dcterms:created xsi:type="dcterms:W3CDTF">2024-01-09T02:36:00Z</dcterms:created>
  <dcterms:modified xsi:type="dcterms:W3CDTF">2024-01-17T03:44:34Z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692BB9E5B3AD4C8D9C8C12E843107B19_13</vt:lpwstr>
  </property>
  <property fmtid="{D5CDD505-2E9C-101B-9397-08002B2CF9AE}" pid="3" name="KSOProductBuildVer">
    <vt:lpwstr>2052-12.1.0.16120</vt:lpwstr>
  </property>
</Properties>
</file>