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体检人员信息表 简表 (2)" sheetId="1" r:id="rId1"/>
  </sheets>
  <definedNames>
    <definedName name="_xlnm._FilterDatabase" localSheetId="0" hidden="1">'体检人员信息表 简表 (2)'!$A$3:$N$38</definedName>
  </definedNames>
  <calcPr calcId="125725"/>
</workbook>
</file>

<file path=xl/calcChain.xml><?xml version="1.0" encoding="utf-8"?>
<calcChain xmlns="http://schemas.openxmlformats.org/spreadsheetml/2006/main">
  <c r="N38" i="1"/>
  <c r="M38"/>
  <c r="L38"/>
  <c r="K38"/>
  <c r="H38"/>
  <c r="G38"/>
  <c r="F38"/>
  <c r="E38"/>
  <c r="D38"/>
  <c r="N37"/>
  <c r="M37"/>
  <c r="L37"/>
  <c r="K37"/>
  <c r="H37"/>
  <c r="G37"/>
  <c r="F37"/>
  <c r="E37"/>
  <c r="D37"/>
  <c r="N36"/>
  <c r="M36"/>
  <c r="L36"/>
  <c r="K36"/>
  <c r="I36"/>
  <c r="H36"/>
  <c r="G36"/>
  <c r="F36"/>
  <c r="E36"/>
  <c r="D36"/>
  <c r="N35"/>
  <c r="M35"/>
  <c r="L35"/>
  <c r="K35"/>
  <c r="H35"/>
  <c r="G35"/>
  <c r="F35"/>
  <c r="E35"/>
  <c r="D35"/>
  <c r="N34"/>
  <c r="M34"/>
  <c r="L34"/>
  <c r="K34"/>
  <c r="H34"/>
  <c r="G34"/>
  <c r="F34"/>
  <c r="E34"/>
  <c r="D34"/>
  <c r="N33"/>
  <c r="M33"/>
  <c r="L33"/>
  <c r="K33"/>
  <c r="H33"/>
  <c r="G33"/>
  <c r="F33"/>
  <c r="E33"/>
  <c r="D33"/>
  <c r="N32"/>
  <c r="M32"/>
  <c r="L32"/>
  <c r="K32"/>
  <c r="H32"/>
  <c r="G32"/>
  <c r="F32"/>
  <c r="E32"/>
  <c r="D32"/>
  <c r="N31"/>
  <c r="M31"/>
  <c r="L31"/>
  <c r="K31"/>
  <c r="H31"/>
  <c r="G31"/>
  <c r="F31"/>
  <c r="E31"/>
  <c r="D31"/>
  <c r="N30"/>
  <c r="M30"/>
  <c r="L30"/>
  <c r="K30"/>
  <c r="H30"/>
  <c r="G30"/>
  <c r="F30"/>
  <c r="E30"/>
  <c r="D30"/>
  <c r="N29"/>
  <c r="M29"/>
  <c r="L29"/>
  <c r="K29"/>
  <c r="H29"/>
  <c r="G29"/>
  <c r="F29"/>
  <c r="E29"/>
  <c r="D29"/>
  <c r="N28"/>
  <c r="M28"/>
  <c r="L28"/>
  <c r="K28"/>
  <c r="H28"/>
  <c r="G28"/>
  <c r="F28"/>
  <c r="E28"/>
  <c r="D28"/>
  <c r="N27"/>
  <c r="M27"/>
  <c r="L27"/>
  <c r="K27"/>
  <c r="H27"/>
  <c r="G27"/>
  <c r="F27"/>
  <c r="E27"/>
  <c r="D27"/>
  <c r="N26"/>
  <c r="M26"/>
  <c r="L26"/>
  <c r="K26"/>
  <c r="I26"/>
  <c r="H26"/>
  <c r="G26"/>
  <c r="F26"/>
  <c r="E26"/>
  <c r="D26"/>
  <c r="N25"/>
  <c r="M25"/>
  <c r="L25"/>
  <c r="K25"/>
  <c r="H25"/>
  <c r="G25"/>
  <c r="F25"/>
  <c r="E25"/>
  <c r="D25"/>
  <c r="N24"/>
  <c r="M24"/>
  <c r="L24"/>
  <c r="K24"/>
  <c r="H24"/>
  <c r="G24"/>
  <c r="F24"/>
  <c r="E24"/>
  <c r="D24"/>
  <c r="N23"/>
  <c r="M23"/>
  <c r="L23"/>
  <c r="K23"/>
  <c r="H23"/>
  <c r="G23"/>
  <c r="F23"/>
  <c r="E23"/>
  <c r="D23"/>
  <c r="N22"/>
  <c r="M22"/>
  <c r="L22"/>
  <c r="K22"/>
  <c r="H22"/>
  <c r="G22"/>
  <c r="F22"/>
  <c r="E22"/>
  <c r="D22"/>
  <c r="N21"/>
  <c r="M21"/>
  <c r="L21"/>
  <c r="K21"/>
  <c r="H21"/>
  <c r="G21"/>
  <c r="F21"/>
  <c r="E21"/>
  <c r="D21"/>
  <c r="N20"/>
  <c r="M20"/>
  <c r="L20"/>
  <c r="K20"/>
  <c r="H20"/>
  <c r="G20"/>
  <c r="F20"/>
  <c r="E20"/>
  <c r="D20"/>
  <c r="N19"/>
  <c r="M19"/>
  <c r="L19"/>
  <c r="K19"/>
  <c r="H19"/>
  <c r="G19"/>
  <c r="F19"/>
  <c r="E19"/>
  <c r="D19"/>
  <c r="N18"/>
  <c r="M18"/>
  <c r="L18"/>
  <c r="K18"/>
  <c r="H18"/>
  <c r="G18"/>
  <c r="F18"/>
  <c r="E18"/>
  <c r="D18"/>
  <c r="N17"/>
  <c r="M17"/>
  <c r="L17"/>
  <c r="K17"/>
  <c r="H17"/>
  <c r="G17"/>
  <c r="F17"/>
  <c r="E17"/>
  <c r="D17"/>
  <c r="N16"/>
  <c r="M16"/>
  <c r="L16"/>
  <c r="K16"/>
  <c r="H16"/>
  <c r="G16"/>
  <c r="F16"/>
  <c r="E16"/>
  <c r="D16"/>
  <c r="N15"/>
  <c r="M15"/>
  <c r="L15"/>
  <c r="K15"/>
  <c r="H15"/>
  <c r="G15"/>
  <c r="F15"/>
  <c r="E15"/>
  <c r="D15"/>
  <c r="N14"/>
  <c r="M14"/>
  <c r="L14"/>
  <c r="K14"/>
  <c r="H14"/>
  <c r="G14"/>
  <c r="F14"/>
  <c r="E14"/>
  <c r="D14"/>
  <c r="N13"/>
  <c r="M13"/>
  <c r="L13"/>
  <c r="K13"/>
  <c r="I13"/>
  <c r="H13"/>
  <c r="G13"/>
  <c r="F13"/>
  <c r="E13"/>
  <c r="D13"/>
  <c r="N12"/>
  <c r="M12"/>
  <c r="L12"/>
  <c r="K12"/>
  <c r="H12"/>
  <c r="G12"/>
  <c r="F12"/>
  <c r="E12"/>
  <c r="D12"/>
  <c r="N11"/>
  <c r="M11"/>
  <c r="L11"/>
  <c r="K11"/>
  <c r="H11"/>
  <c r="G11"/>
  <c r="F11"/>
  <c r="E11"/>
  <c r="D11"/>
  <c r="N10"/>
  <c r="M10"/>
  <c r="L10"/>
  <c r="K10"/>
  <c r="H10"/>
  <c r="G10"/>
  <c r="F10"/>
  <c r="E10"/>
  <c r="D10"/>
  <c r="N9"/>
  <c r="M9"/>
  <c r="L9"/>
  <c r="K9"/>
  <c r="H9"/>
  <c r="G9"/>
  <c r="F9"/>
  <c r="E9"/>
  <c r="D9"/>
  <c r="N8"/>
  <c r="M8"/>
  <c r="L8"/>
  <c r="K8"/>
  <c r="I8"/>
  <c r="H8"/>
  <c r="G8"/>
  <c r="F8"/>
  <c r="E8"/>
  <c r="D8"/>
  <c r="N7"/>
  <c r="M7"/>
  <c r="L7"/>
  <c r="K7"/>
  <c r="H7"/>
  <c r="G7"/>
  <c r="F7"/>
  <c r="E7"/>
  <c r="D7"/>
  <c r="N6"/>
  <c r="M6"/>
  <c r="L6"/>
  <c r="K6"/>
  <c r="I6"/>
  <c r="H6"/>
  <c r="G6"/>
  <c r="F6"/>
  <c r="E6"/>
  <c r="D6"/>
  <c r="N5"/>
  <c r="M5"/>
  <c r="L5"/>
  <c r="K5"/>
  <c r="H5"/>
  <c r="G5"/>
  <c r="F5"/>
  <c r="E5"/>
  <c r="D5"/>
  <c r="N4"/>
  <c r="M4"/>
  <c r="L4"/>
  <c r="K4"/>
  <c r="H4"/>
  <c r="G4"/>
  <c r="F4"/>
  <c r="E4"/>
  <c r="D4"/>
</calcChain>
</file>

<file path=xl/sharedStrings.xml><?xml version="1.0" encoding="utf-8"?>
<sst xmlns="http://schemas.openxmlformats.org/spreadsheetml/2006/main" count="156" uniqueCount="82">
  <si>
    <t xml:space="preserve">   招聘单位：白沙黎族自治县教育局                                                 日期：2022年6月8日</t>
  </si>
  <si>
    <t>序号</t>
  </si>
  <si>
    <t>报考单位</t>
  </si>
  <si>
    <t>报考岗位</t>
  </si>
  <si>
    <t>姓名</t>
  </si>
  <si>
    <t>性别</t>
  </si>
  <si>
    <t>民族</t>
  </si>
  <si>
    <t>政治面貌</t>
  </si>
  <si>
    <t>学历</t>
  </si>
  <si>
    <t>学位</t>
  </si>
  <si>
    <t>毕业时间</t>
  </si>
  <si>
    <t>毕业院校</t>
  </si>
  <si>
    <t>专业</t>
  </si>
  <si>
    <t>教师资格种类</t>
  </si>
  <si>
    <t>教师资格证学科</t>
  </si>
  <si>
    <t>备注</t>
  </si>
  <si>
    <t>思源实验学校</t>
  </si>
  <si>
    <t>初中语文</t>
  </si>
  <si>
    <t>文学学士</t>
  </si>
  <si>
    <t>2020.06.21</t>
  </si>
  <si>
    <t>递补</t>
  </si>
  <si>
    <t>2014.07.01</t>
  </si>
  <si>
    <t>初中美术</t>
  </si>
  <si>
    <t>2022.06.20</t>
  </si>
  <si>
    <t>2022年应届毕业生</t>
  </si>
  <si>
    <t>邦溪中学</t>
  </si>
  <si>
    <t>初中历史</t>
  </si>
  <si>
    <t>历史学学士</t>
  </si>
  <si>
    <t>2018.07.01</t>
  </si>
  <si>
    <t>大岭学校</t>
  </si>
  <si>
    <t>小学语文</t>
  </si>
  <si>
    <t>2016.12.30</t>
  </si>
  <si>
    <t>白沙学校</t>
  </si>
  <si>
    <t>2020.06.30</t>
  </si>
  <si>
    <t>教育学学士</t>
  </si>
  <si>
    <t>初中数学</t>
  </si>
  <si>
    <t>理学学士</t>
  </si>
  <si>
    <t>2019.06.06</t>
  </si>
  <si>
    <t>初中政治</t>
  </si>
  <si>
    <t>法学学士</t>
  </si>
  <si>
    <t>2019.07.01</t>
  </si>
  <si>
    <t>邦溪镇中心学校</t>
  </si>
  <si>
    <t>芙蓉田学校</t>
  </si>
  <si>
    <t>2020.07.01</t>
  </si>
  <si>
    <t xml:space="preserve">阜龙乡中心学校 </t>
  </si>
  <si>
    <t>工学学士</t>
  </si>
  <si>
    <t>2012.06.20</t>
  </si>
  <si>
    <t>小学数学</t>
  </si>
  <si>
    <t>2015.07.10</t>
  </si>
  <si>
    <t xml:space="preserve">金波实验学校 </t>
  </si>
  <si>
    <t>2019.06.30</t>
  </si>
  <si>
    <t>2019.06.22</t>
  </si>
  <si>
    <t>龙江中心学校</t>
  </si>
  <si>
    <t>小学英语</t>
  </si>
  <si>
    <t>农学学士</t>
  </si>
  <si>
    <t>2018.06.30</t>
  </si>
  <si>
    <t>小学美术</t>
  </si>
  <si>
    <t>艺术学学士</t>
  </si>
  <si>
    <t xml:space="preserve">七坊镇中心学校 </t>
  </si>
  <si>
    <t>管理学学士</t>
  </si>
  <si>
    <t>2021.07.01</t>
  </si>
  <si>
    <t>2018.06.08</t>
  </si>
  <si>
    <t>2015.06.12</t>
  </si>
  <si>
    <t>七坊中学</t>
  </si>
  <si>
    <t>2017.06.30</t>
  </si>
  <si>
    <t>卫星学校</t>
  </si>
  <si>
    <t>2016.07.01</t>
  </si>
  <si>
    <t>牙叉实验学校</t>
  </si>
  <si>
    <t>2015.06.23</t>
  </si>
  <si>
    <t>初中化学</t>
  </si>
  <si>
    <t>2015.06.30</t>
  </si>
  <si>
    <t>初中英语</t>
  </si>
  <si>
    <t>2014.06.30</t>
  </si>
  <si>
    <t>牙叉镇中心学校</t>
  </si>
  <si>
    <t>2013.06.30</t>
  </si>
  <si>
    <t>2010.06.22</t>
  </si>
  <si>
    <t>经济学学士</t>
  </si>
  <si>
    <t>2018.06.22</t>
  </si>
  <si>
    <t>元门乡中心学校</t>
  </si>
  <si>
    <t>小学信息技术</t>
  </si>
  <si>
    <t>2018.07.06</t>
  </si>
  <si>
    <t>2021年白沙县中小学教师招聘拟录用人员名单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</si>
</sst>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>
      <selection sqref="A1:O1"/>
    </sheetView>
  </sheetViews>
  <sheetFormatPr defaultColWidth="9" defaultRowHeight="13.5"/>
  <cols>
    <col min="1" max="1" width="3.5" customWidth="1"/>
    <col min="2" max="2" width="8.875" customWidth="1"/>
    <col min="3" max="3" width="6.125" customWidth="1"/>
    <col min="4" max="4" width="9.25" customWidth="1"/>
    <col min="5" max="5" width="4.375" customWidth="1"/>
    <col min="6" max="6" width="5.875" customWidth="1"/>
    <col min="7" max="7" width="6.125" customWidth="1"/>
    <col min="8" max="8" width="6.25" customWidth="1"/>
    <col min="9" max="9" width="6.625" customWidth="1"/>
    <col min="10" max="10" width="11.875" style="3" customWidth="1"/>
    <col min="11" max="11" width="12.75" customWidth="1"/>
    <col min="12" max="12" width="10.25" customWidth="1"/>
    <col min="13" max="13" width="10.875" customWidth="1"/>
  </cols>
  <sheetData>
    <row r="1" spans="1:15" ht="51" customHeight="1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62.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9" t="s">
        <v>15</v>
      </c>
    </row>
    <row r="4" spans="1:15" s="1" customFormat="1" ht="59.1" customHeight="1">
      <c r="A4" s="5">
        <v>1</v>
      </c>
      <c r="B4" s="5" t="s">
        <v>16</v>
      </c>
      <c r="C4" s="5" t="s">
        <v>17</v>
      </c>
      <c r="D4" s="5" t="str">
        <f>"郑帝娥"</f>
        <v>郑帝娥</v>
      </c>
      <c r="E4" s="5" t="str">
        <f>"女"</f>
        <v>女</v>
      </c>
      <c r="F4" s="5" t="str">
        <f>"汉族"</f>
        <v>汉族</v>
      </c>
      <c r="G4" s="5" t="str">
        <f>"共青团员"</f>
        <v>共青团员</v>
      </c>
      <c r="H4" s="5" t="str">
        <f>"本科"</f>
        <v>本科</v>
      </c>
      <c r="I4" s="5" t="s">
        <v>18</v>
      </c>
      <c r="J4" s="5" t="s">
        <v>19</v>
      </c>
      <c r="K4" s="5" t="str">
        <f>"天津职业技术师范大学"</f>
        <v>天津职业技术师范大学</v>
      </c>
      <c r="L4" s="5" t="str">
        <f>"汉语国际教育专业"</f>
        <v>汉语国际教育专业</v>
      </c>
      <c r="M4" s="5" t="str">
        <f>"初级中学教师资格"</f>
        <v>初级中学教师资格</v>
      </c>
      <c r="N4" s="5" t="str">
        <f>"语文"</f>
        <v>语文</v>
      </c>
      <c r="O4" s="10" t="s">
        <v>20</v>
      </c>
    </row>
    <row r="5" spans="1:15" ht="59.1" customHeight="1">
      <c r="A5" s="5">
        <v>2</v>
      </c>
      <c r="B5" s="6" t="s">
        <v>16</v>
      </c>
      <c r="C5" s="7" t="s">
        <v>17</v>
      </c>
      <c r="D5" s="6" t="str">
        <f>"周艳玲"</f>
        <v>周艳玲</v>
      </c>
      <c r="E5" s="6" t="str">
        <f>"女"</f>
        <v>女</v>
      </c>
      <c r="F5" s="6" t="str">
        <f>"汉族"</f>
        <v>汉族</v>
      </c>
      <c r="G5" s="6" t="str">
        <f>"共青团员"</f>
        <v>共青团员</v>
      </c>
      <c r="H5" s="6" t="str">
        <f>"本科"</f>
        <v>本科</v>
      </c>
      <c r="I5" s="6" t="s">
        <v>18</v>
      </c>
      <c r="J5" s="6" t="s">
        <v>21</v>
      </c>
      <c r="K5" s="6" t="str">
        <f>"海南师范大学"</f>
        <v>海南师范大学</v>
      </c>
      <c r="L5" s="6" t="str">
        <f>"汉语言文学"</f>
        <v>汉语言文学</v>
      </c>
      <c r="M5" s="6" t="str">
        <f>"高级中学教师资格"</f>
        <v>高级中学教师资格</v>
      </c>
      <c r="N5" s="6" t="str">
        <f>"语文"</f>
        <v>语文</v>
      </c>
      <c r="O5" s="11"/>
    </row>
    <row r="6" spans="1:15" s="2" customFormat="1" ht="59.1" customHeight="1">
      <c r="A6" s="5">
        <v>3</v>
      </c>
      <c r="B6" s="8" t="s">
        <v>16</v>
      </c>
      <c r="C6" s="8" t="s">
        <v>22</v>
      </c>
      <c r="D6" s="8" t="str">
        <f>"潘志琴"</f>
        <v>潘志琴</v>
      </c>
      <c r="E6" s="8" t="str">
        <f>"女"</f>
        <v>女</v>
      </c>
      <c r="F6" s="8" t="str">
        <f>"汉族"</f>
        <v>汉族</v>
      </c>
      <c r="G6" s="8" t="str">
        <f>"共青团员"</f>
        <v>共青团员</v>
      </c>
      <c r="H6" s="8" t="str">
        <f>"本科"</f>
        <v>本科</v>
      </c>
      <c r="I6" s="8" t="str">
        <f>"学士"</f>
        <v>学士</v>
      </c>
      <c r="J6" s="8" t="s">
        <v>23</v>
      </c>
      <c r="K6" s="8" t="str">
        <f>"海口经济学院"</f>
        <v>海口经济学院</v>
      </c>
      <c r="L6" s="8" t="str">
        <f>"产品设计（虚拟空间设计）"</f>
        <v>产品设计（虚拟空间设计）</v>
      </c>
      <c r="M6" s="8" t="str">
        <f>"高级中学教师资格"</f>
        <v>高级中学教师资格</v>
      </c>
      <c r="N6" s="8" t="str">
        <f>"美术"</f>
        <v>美术</v>
      </c>
      <c r="O6" s="12" t="s">
        <v>24</v>
      </c>
    </row>
    <row r="7" spans="1:15" ht="59.1" customHeight="1">
      <c r="A7" s="5">
        <v>4</v>
      </c>
      <c r="B7" s="6" t="s">
        <v>25</v>
      </c>
      <c r="C7" s="6" t="s">
        <v>26</v>
      </c>
      <c r="D7" s="6" t="str">
        <f>"李明祜"</f>
        <v>李明祜</v>
      </c>
      <c r="E7" s="6" t="str">
        <f>"男"</f>
        <v>男</v>
      </c>
      <c r="F7" s="6" t="str">
        <f>"汉族"</f>
        <v>汉族</v>
      </c>
      <c r="G7" s="6" t="str">
        <f>"群众"</f>
        <v>群众</v>
      </c>
      <c r="H7" s="6" t="str">
        <f>"本科"</f>
        <v>本科</v>
      </c>
      <c r="I7" s="6" t="s">
        <v>27</v>
      </c>
      <c r="J7" s="6" t="s">
        <v>28</v>
      </c>
      <c r="K7" s="6" t="str">
        <f>"忻州师范学院"</f>
        <v>忻州师范学院</v>
      </c>
      <c r="L7" s="6" t="str">
        <f>"历史学"</f>
        <v>历史学</v>
      </c>
      <c r="M7" s="6" t="str">
        <f>"初级中学教师资格"</f>
        <v>初级中学教师资格</v>
      </c>
      <c r="N7" s="6" t="str">
        <f>"历史"</f>
        <v>历史</v>
      </c>
      <c r="O7" s="11"/>
    </row>
    <row r="8" spans="1:15" ht="59.1" customHeight="1">
      <c r="A8" s="5">
        <v>5</v>
      </c>
      <c r="B8" s="6" t="s">
        <v>29</v>
      </c>
      <c r="C8" s="6" t="s">
        <v>30</v>
      </c>
      <c r="D8" s="6" t="str">
        <f>"吴捷"</f>
        <v>吴捷</v>
      </c>
      <c r="E8" s="6" t="str">
        <f>"女"</f>
        <v>女</v>
      </c>
      <c r="F8" s="6" t="str">
        <f>"黎族"</f>
        <v>黎族</v>
      </c>
      <c r="G8" s="6" t="str">
        <f>"群众"</f>
        <v>群众</v>
      </c>
      <c r="H8" s="6" t="str">
        <f>"本科"</f>
        <v>本科</v>
      </c>
      <c r="I8" s="6" t="str">
        <f>"无"</f>
        <v>无</v>
      </c>
      <c r="J8" s="6" t="s">
        <v>31</v>
      </c>
      <c r="K8" s="6" t="str">
        <f>"海南师范大学"</f>
        <v>海南师范大学</v>
      </c>
      <c r="L8" s="6" t="str">
        <f>"汉语言文学"</f>
        <v>汉语言文学</v>
      </c>
      <c r="M8" s="6" t="str">
        <f>"小学教师资格"</f>
        <v>小学教师资格</v>
      </c>
      <c r="N8" s="6" t="str">
        <f>"小学语文"</f>
        <v>小学语文</v>
      </c>
      <c r="O8" s="11"/>
    </row>
    <row r="9" spans="1:15" ht="59.1" customHeight="1">
      <c r="A9" s="5">
        <v>6</v>
      </c>
      <c r="B9" s="6" t="s">
        <v>32</v>
      </c>
      <c r="C9" s="6" t="s">
        <v>17</v>
      </c>
      <c r="D9" s="6" t="str">
        <f>"曾尚仁"</f>
        <v>曾尚仁</v>
      </c>
      <c r="E9" s="6" t="str">
        <f>"男"</f>
        <v>男</v>
      </c>
      <c r="F9" s="6" t="str">
        <f t="shared" ref="F9:F35" si="0">"汉族"</f>
        <v>汉族</v>
      </c>
      <c r="G9" s="6" t="str">
        <f>"共青团员"</f>
        <v>共青团员</v>
      </c>
      <c r="H9" s="6" t="str">
        <f t="shared" ref="H9:H31" si="1">"本科"</f>
        <v>本科</v>
      </c>
      <c r="I9" s="6" t="s">
        <v>18</v>
      </c>
      <c r="J9" s="6" t="s">
        <v>33</v>
      </c>
      <c r="K9" s="6" t="str">
        <f>"海南大学"</f>
        <v>海南大学</v>
      </c>
      <c r="L9" s="6" t="str">
        <f>"汉语国际教育"</f>
        <v>汉语国际教育</v>
      </c>
      <c r="M9" s="6" t="str">
        <f>"高级中学教师资格"</f>
        <v>高级中学教师资格</v>
      </c>
      <c r="N9" s="6" t="str">
        <f>"语文"</f>
        <v>语文</v>
      </c>
      <c r="O9" s="11"/>
    </row>
    <row r="10" spans="1:15" ht="59.1" customHeight="1">
      <c r="A10" s="5">
        <v>7</v>
      </c>
      <c r="B10" s="6" t="s">
        <v>32</v>
      </c>
      <c r="C10" s="6" t="s">
        <v>17</v>
      </c>
      <c r="D10" s="6" t="str">
        <f>"童青玲"</f>
        <v>童青玲</v>
      </c>
      <c r="E10" s="6" t="str">
        <f>"女"</f>
        <v>女</v>
      </c>
      <c r="F10" s="6" t="str">
        <f t="shared" si="0"/>
        <v>汉族</v>
      </c>
      <c r="G10" s="6" t="str">
        <f>"群众"</f>
        <v>群众</v>
      </c>
      <c r="H10" s="6" t="str">
        <f t="shared" si="1"/>
        <v>本科</v>
      </c>
      <c r="I10" s="6" t="s">
        <v>34</v>
      </c>
      <c r="J10" s="6" t="s">
        <v>21</v>
      </c>
      <c r="K10" s="6" t="str">
        <f>"宝鸡文理学院"</f>
        <v>宝鸡文理学院</v>
      </c>
      <c r="L10" s="6" t="str">
        <f>"教育学"</f>
        <v>教育学</v>
      </c>
      <c r="M10" s="6" t="str">
        <f>"高级中学教师资格"</f>
        <v>高级中学教师资格</v>
      </c>
      <c r="N10" s="6" t="str">
        <f>"语文"</f>
        <v>语文</v>
      </c>
      <c r="O10" s="11"/>
    </row>
    <row r="11" spans="1:15" ht="59.1" customHeight="1">
      <c r="A11" s="5">
        <v>8</v>
      </c>
      <c r="B11" s="6" t="s">
        <v>32</v>
      </c>
      <c r="C11" s="6" t="s">
        <v>35</v>
      </c>
      <c r="D11" s="6" t="str">
        <f>"黎三花"</f>
        <v>黎三花</v>
      </c>
      <c r="E11" s="6" t="str">
        <f>"女"</f>
        <v>女</v>
      </c>
      <c r="F11" s="6" t="str">
        <f t="shared" si="0"/>
        <v>汉族</v>
      </c>
      <c r="G11" s="6" t="str">
        <f>"共青团员"</f>
        <v>共青团员</v>
      </c>
      <c r="H11" s="6" t="str">
        <f t="shared" si="1"/>
        <v>本科</v>
      </c>
      <c r="I11" s="6" t="s">
        <v>36</v>
      </c>
      <c r="J11" s="6" t="s">
        <v>37</v>
      </c>
      <c r="K11" s="6" t="str">
        <f>"海南热带海洋学院"</f>
        <v>海南热带海洋学院</v>
      </c>
      <c r="L11" s="6" t="str">
        <f>"数学与应用数学"</f>
        <v>数学与应用数学</v>
      </c>
      <c r="M11" s="6" t="str">
        <f>"初级中学教师资格"</f>
        <v>初级中学教师资格</v>
      </c>
      <c r="N11" s="6" t="str">
        <f>"数学"</f>
        <v>数学</v>
      </c>
      <c r="O11" s="11"/>
    </row>
    <row r="12" spans="1:15" ht="59.1" customHeight="1">
      <c r="A12" s="5">
        <v>9</v>
      </c>
      <c r="B12" s="6" t="s">
        <v>32</v>
      </c>
      <c r="C12" s="6" t="s">
        <v>38</v>
      </c>
      <c r="D12" s="6" t="str">
        <f>"许祥"</f>
        <v>许祥</v>
      </c>
      <c r="E12" s="6" t="str">
        <f>"男"</f>
        <v>男</v>
      </c>
      <c r="F12" s="6" t="str">
        <f t="shared" si="0"/>
        <v>汉族</v>
      </c>
      <c r="G12" s="6" t="str">
        <f>"共青团员"</f>
        <v>共青团员</v>
      </c>
      <c r="H12" s="6" t="str">
        <f t="shared" si="1"/>
        <v>本科</v>
      </c>
      <c r="I12" s="6" t="s">
        <v>39</v>
      </c>
      <c r="J12" s="6" t="s">
        <v>40</v>
      </c>
      <c r="K12" s="6" t="str">
        <f>"邯郸学院"</f>
        <v>邯郸学院</v>
      </c>
      <c r="L12" s="6" t="str">
        <f>"思想政治教育"</f>
        <v>思想政治教育</v>
      </c>
      <c r="M12" s="6" t="str">
        <f>"初级中学教师资格"</f>
        <v>初级中学教师资格</v>
      </c>
      <c r="N12" s="6" t="str">
        <f>"思想品德"</f>
        <v>思想品德</v>
      </c>
      <c r="O12" s="11"/>
    </row>
    <row r="13" spans="1:15" ht="59.1" customHeight="1">
      <c r="A13" s="5">
        <v>10</v>
      </c>
      <c r="B13" s="6" t="s">
        <v>41</v>
      </c>
      <c r="C13" s="6" t="s">
        <v>30</v>
      </c>
      <c r="D13" s="6" t="str">
        <f>"吴永强"</f>
        <v>吴永强</v>
      </c>
      <c r="E13" s="6" t="str">
        <f>"男"</f>
        <v>男</v>
      </c>
      <c r="F13" s="6" t="str">
        <f t="shared" si="0"/>
        <v>汉族</v>
      </c>
      <c r="G13" s="6" t="str">
        <f>"群众"</f>
        <v>群众</v>
      </c>
      <c r="H13" s="6" t="str">
        <f t="shared" si="1"/>
        <v>本科</v>
      </c>
      <c r="I13" s="6" t="str">
        <f>"无"</f>
        <v>无</v>
      </c>
      <c r="J13" s="6" t="s">
        <v>31</v>
      </c>
      <c r="K13" s="6" t="str">
        <f>"四川省西华师范大学"</f>
        <v>四川省西华师范大学</v>
      </c>
      <c r="L13" s="6" t="str">
        <f>"汉语言文学教育"</f>
        <v>汉语言文学教育</v>
      </c>
      <c r="M13" s="6" t="str">
        <f>"小学教师资格"</f>
        <v>小学教师资格</v>
      </c>
      <c r="N13" s="6" t="str">
        <f>"语文"</f>
        <v>语文</v>
      </c>
      <c r="O13" s="11"/>
    </row>
    <row r="14" spans="1:15" ht="59.1" customHeight="1">
      <c r="A14" s="5">
        <v>11</v>
      </c>
      <c r="B14" s="6" t="s">
        <v>42</v>
      </c>
      <c r="C14" s="6" t="s">
        <v>17</v>
      </c>
      <c r="D14" s="6" t="str">
        <f>"刘洁"</f>
        <v>刘洁</v>
      </c>
      <c r="E14" s="6" t="str">
        <f>"女"</f>
        <v>女</v>
      </c>
      <c r="F14" s="6" t="str">
        <f t="shared" si="0"/>
        <v>汉族</v>
      </c>
      <c r="G14" s="6" t="str">
        <f>"共青团员"</f>
        <v>共青团员</v>
      </c>
      <c r="H14" s="6" t="str">
        <f t="shared" si="1"/>
        <v>本科</v>
      </c>
      <c r="I14" s="6" t="s">
        <v>18</v>
      </c>
      <c r="J14" s="6" t="s">
        <v>43</v>
      </c>
      <c r="K14" s="6" t="str">
        <f>"海南师范大学"</f>
        <v>海南师范大学</v>
      </c>
      <c r="L14" s="6" t="str">
        <f>"汉语言文学"</f>
        <v>汉语言文学</v>
      </c>
      <c r="M14" s="6" t="str">
        <f>"高级中学教师资格"</f>
        <v>高级中学教师资格</v>
      </c>
      <c r="N14" s="6" t="str">
        <f>"语文"</f>
        <v>语文</v>
      </c>
      <c r="O14" s="11"/>
    </row>
    <row r="15" spans="1:15" ht="59.1" customHeight="1">
      <c r="A15" s="5">
        <v>12</v>
      </c>
      <c r="B15" s="6" t="s">
        <v>44</v>
      </c>
      <c r="C15" s="6" t="s">
        <v>30</v>
      </c>
      <c r="D15" s="6" t="str">
        <f>"符玉琼"</f>
        <v>符玉琼</v>
      </c>
      <c r="E15" s="6" t="str">
        <f>"男"</f>
        <v>男</v>
      </c>
      <c r="F15" s="6" t="str">
        <f t="shared" si="0"/>
        <v>汉族</v>
      </c>
      <c r="G15" s="6" t="str">
        <f>"群众"</f>
        <v>群众</v>
      </c>
      <c r="H15" s="6" t="str">
        <f t="shared" si="1"/>
        <v>本科</v>
      </c>
      <c r="I15" s="6" t="s">
        <v>45</v>
      </c>
      <c r="J15" s="6" t="s">
        <v>46</v>
      </c>
      <c r="K15" s="6" t="str">
        <f>"中国矿业大学"</f>
        <v>中国矿业大学</v>
      </c>
      <c r="L15" s="6" t="str">
        <f>"电子科学与技术"</f>
        <v>电子科学与技术</v>
      </c>
      <c r="M15" s="6" t="str">
        <f>"初级中学教师资格"</f>
        <v>初级中学教师资格</v>
      </c>
      <c r="N15" s="6" t="str">
        <f>"语文"</f>
        <v>语文</v>
      </c>
      <c r="O15" s="11"/>
    </row>
    <row r="16" spans="1:15" ht="59.1" customHeight="1">
      <c r="A16" s="5">
        <v>13</v>
      </c>
      <c r="B16" s="6" t="s">
        <v>44</v>
      </c>
      <c r="C16" s="6" t="s">
        <v>47</v>
      </c>
      <c r="D16" s="6" t="str">
        <f>"王玲"</f>
        <v>王玲</v>
      </c>
      <c r="E16" s="6" t="str">
        <f>"女"</f>
        <v>女</v>
      </c>
      <c r="F16" s="6" t="str">
        <f t="shared" si="0"/>
        <v>汉族</v>
      </c>
      <c r="G16" s="6" t="str">
        <f>"群众"</f>
        <v>群众</v>
      </c>
      <c r="H16" s="6" t="str">
        <f t="shared" si="1"/>
        <v>本科</v>
      </c>
      <c r="I16" s="6" t="s">
        <v>45</v>
      </c>
      <c r="J16" s="6" t="s">
        <v>48</v>
      </c>
      <c r="K16" s="6" t="str">
        <f>"杭州师范大学"</f>
        <v>杭州师范大学</v>
      </c>
      <c r="L16" s="6" t="str">
        <f>"软件工程"</f>
        <v>软件工程</v>
      </c>
      <c r="M16" s="6" t="str">
        <f>"小学教师资格"</f>
        <v>小学教师资格</v>
      </c>
      <c r="N16" s="6" t="str">
        <f>"小学数学"</f>
        <v>小学数学</v>
      </c>
      <c r="O16" s="11"/>
    </row>
    <row r="17" spans="1:15" ht="59.1" customHeight="1">
      <c r="A17" s="5">
        <v>14</v>
      </c>
      <c r="B17" s="6" t="s">
        <v>49</v>
      </c>
      <c r="C17" s="6" t="s">
        <v>38</v>
      </c>
      <c r="D17" s="6" t="str">
        <f>"赵彩丹"</f>
        <v>赵彩丹</v>
      </c>
      <c r="E17" s="6" t="str">
        <f>"女"</f>
        <v>女</v>
      </c>
      <c r="F17" s="6" t="str">
        <f t="shared" si="0"/>
        <v>汉族</v>
      </c>
      <c r="G17" s="6" t="str">
        <f>"共青团员"</f>
        <v>共青团员</v>
      </c>
      <c r="H17" s="6" t="str">
        <f t="shared" si="1"/>
        <v>本科</v>
      </c>
      <c r="I17" s="6" t="s">
        <v>39</v>
      </c>
      <c r="J17" s="6" t="s">
        <v>50</v>
      </c>
      <c r="K17" s="6" t="str">
        <f>"白城师范学院"</f>
        <v>白城师范学院</v>
      </c>
      <c r="L17" s="6" t="str">
        <f>"思想政治教育（师范）"</f>
        <v>思想政治教育（师范）</v>
      </c>
      <c r="M17" s="6" t="str">
        <f>"初级中学教师资格"</f>
        <v>初级中学教师资格</v>
      </c>
      <c r="N17" s="6" t="str">
        <f>"思想政治"</f>
        <v>思想政治</v>
      </c>
      <c r="O17" s="11"/>
    </row>
    <row r="18" spans="1:15" ht="59.1" customHeight="1">
      <c r="A18" s="5">
        <v>15</v>
      </c>
      <c r="B18" s="6" t="s">
        <v>49</v>
      </c>
      <c r="C18" s="6" t="s">
        <v>26</v>
      </c>
      <c r="D18" s="6" t="str">
        <f>"陈光墉"</f>
        <v>陈光墉</v>
      </c>
      <c r="E18" s="6" t="str">
        <f>"男"</f>
        <v>男</v>
      </c>
      <c r="F18" s="6" t="str">
        <f t="shared" si="0"/>
        <v>汉族</v>
      </c>
      <c r="G18" s="6" t="str">
        <f>"共青团员"</f>
        <v>共青团员</v>
      </c>
      <c r="H18" s="6" t="str">
        <f t="shared" si="1"/>
        <v>本科</v>
      </c>
      <c r="I18" s="6" t="s">
        <v>18</v>
      </c>
      <c r="J18" s="6" t="s">
        <v>51</v>
      </c>
      <c r="K18" s="6" t="str">
        <f>"玉林师范学院"</f>
        <v>玉林师范学院</v>
      </c>
      <c r="L18" s="6" t="str">
        <f>"秘书学"</f>
        <v>秘书学</v>
      </c>
      <c r="M18" s="6" t="str">
        <f>"初级中学教师资格"</f>
        <v>初级中学教师资格</v>
      </c>
      <c r="N18" s="6" t="str">
        <f>"历史"</f>
        <v>历史</v>
      </c>
      <c r="O18" s="11"/>
    </row>
    <row r="19" spans="1:15" ht="59.1" customHeight="1">
      <c r="A19" s="5">
        <v>16</v>
      </c>
      <c r="B19" s="6" t="s">
        <v>52</v>
      </c>
      <c r="C19" s="6" t="s">
        <v>53</v>
      </c>
      <c r="D19" s="6" t="str">
        <f>"顾婷婷"</f>
        <v>顾婷婷</v>
      </c>
      <c r="E19" s="6" t="str">
        <f t="shared" ref="E19:E30" si="2">"女"</f>
        <v>女</v>
      </c>
      <c r="F19" s="6" t="str">
        <f t="shared" si="0"/>
        <v>汉族</v>
      </c>
      <c r="G19" s="6" t="str">
        <f>"共青团员"</f>
        <v>共青团员</v>
      </c>
      <c r="H19" s="6" t="str">
        <f t="shared" si="1"/>
        <v>本科</v>
      </c>
      <c r="I19" s="6" t="s">
        <v>54</v>
      </c>
      <c r="J19" s="6" t="s">
        <v>55</v>
      </c>
      <c r="K19" s="6" t="str">
        <f>"南京农业大学"</f>
        <v>南京农业大学</v>
      </c>
      <c r="L19" s="6" t="str">
        <f>"园林"</f>
        <v>园林</v>
      </c>
      <c r="M19" s="6" t="str">
        <f>"小学教师资格"</f>
        <v>小学教师资格</v>
      </c>
      <c r="N19" s="6" t="str">
        <f>"英语"</f>
        <v>英语</v>
      </c>
      <c r="O19" s="11"/>
    </row>
    <row r="20" spans="1:15" ht="59.1" customHeight="1">
      <c r="A20" s="5">
        <v>17</v>
      </c>
      <c r="B20" s="6" t="s">
        <v>52</v>
      </c>
      <c r="C20" s="6" t="s">
        <v>56</v>
      </c>
      <c r="D20" s="6" t="str">
        <f>"乔俊慧"</f>
        <v>乔俊慧</v>
      </c>
      <c r="E20" s="6" t="str">
        <f t="shared" si="2"/>
        <v>女</v>
      </c>
      <c r="F20" s="6" t="str">
        <f t="shared" si="0"/>
        <v>汉族</v>
      </c>
      <c r="G20" s="6" t="str">
        <f>"中共党员"</f>
        <v>中共党员</v>
      </c>
      <c r="H20" s="6" t="str">
        <f t="shared" si="1"/>
        <v>本科</v>
      </c>
      <c r="I20" s="6" t="s">
        <v>57</v>
      </c>
      <c r="J20" s="6" t="s">
        <v>28</v>
      </c>
      <c r="K20" s="6" t="str">
        <f>"渭南师范学院"</f>
        <v>渭南师范学院</v>
      </c>
      <c r="L20" s="6" t="str">
        <f>"美术学"</f>
        <v>美术学</v>
      </c>
      <c r="M20" s="6" t="str">
        <f>"高级中学教师资格"</f>
        <v>高级中学教师资格</v>
      </c>
      <c r="N20" s="6" t="str">
        <f>"美术"</f>
        <v>美术</v>
      </c>
      <c r="O20" s="11"/>
    </row>
    <row r="21" spans="1:15" ht="59.1" customHeight="1">
      <c r="A21" s="5">
        <v>18</v>
      </c>
      <c r="B21" s="6" t="s">
        <v>58</v>
      </c>
      <c r="C21" s="6" t="s">
        <v>30</v>
      </c>
      <c r="D21" s="6" t="str">
        <f>"欧娇婉"</f>
        <v>欧娇婉</v>
      </c>
      <c r="E21" s="6" t="str">
        <f t="shared" si="2"/>
        <v>女</v>
      </c>
      <c r="F21" s="6" t="str">
        <f t="shared" si="0"/>
        <v>汉族</v>
      </c>
      <c r="G21" s="6" t="str">
        <f>"共青团员"</f>
        <v>共青团员</v>
      </c>
      <c r="H21" s="6" t="str">
        <f t="shared" si="1"/>
        <v>本科</v>
      </c>
      <c r="I21" s="6" t="s">
        <v>59</v>
      </c>
      <c r="J21" s="6" t="s">
        <v>60</v>
      </c>
      <c r="K21" s="6" t="str">
        <f>"商丘学院"</f>
        <v>商丘学院</v>
      </c>
      <c r="L21" s="6" t="str">
        <f>"会计学"</f>
        <v>会计学</v>
      </c>
      <c r="M21" s="6" t="str">
        <f>"小学教师资格"</f>
        <v>小学教师资格</v>
      </c>
      <c r="N21" s="6" t="str">
        <f>"语文"</f>
        <v>语文</v>
      </c>
      <c r="O21" s="11"/>
    </row>
    <row r="22" spans="1:15" ht="59.1" customHeight="1">
      <c r="A22" s="5">
        <v>19</v>
      </c>
      <c r="B22" s="6" t="s">
        <v>58</v>
      </c>
      <c r="C22" s="6" t="s">
        <v>30</v>
      </c>
      <c r="D22" s="6" t="str">
        <f>"吴燕妹"</f>
        <v>吴燕妹</v>
      </c>
      <c r="E22" s="6" t="str">
        <f t="shared" si="2"/>
        <v>女</v>
      </c>
      <c r="F22" s="6" t="str">
        <f t="shared" si="0"/>
        <v>汉族</v>
      </c>
      <c r="G22" s="6" t="str">
        <f>"群众"</f>
        <v>群众</v>
      </c>
      <c r="H22" s="6" t="str">
        <f t="shared" si="1"/>
        <v>本科</v>
      </c>
      <c r="I22" s="6" t="s">
        <v>18</v>
      </c>
      <c r="J22" s="6" t="s">
        <v>61</v>
      </c>
      <c r="K22" s="6" t="str">
        <f>"海南热带海洋学院"</f>
        <v>海南热带海洋学院</v>
      </c>
      <c r="L22" s="6" t="str">
        <f>"新闻学"</f>
        <v>新闻学</v>
      </c>
      <c r="M22" s="6" t="str">
        <f>"初级中学教师资格"</f>
        <v>初级中学教师资格</v>
      </c>
      <c r="N22" s="6" t="str">
        <f>"语文"</f>
        <v>语文</v>
      </c>
      <c r="O22" s="11"/>
    </row>
    <row r="23" spans="1:15" ht="59.1" customHeight="1">
      <c r="A23" s="5">
        <v>20</v>
      </c>
      <c r="B23" s="6" t="s">
        <v>58</v>
      </c>
      <c r="C23" s="6" t="s">
        <v>47</v>
      </c>
      <c r="D23" s="6" t="str">
        <f>"李丹"</f>
        <v>李丹</v>
      </c>
      <c r="E23" s="6" t="str">
        <f t="shared" si="2"/>
        <v>女</v>
      </c>
      <c r="F23" s="6" t="str">
        <f t="shared" si="0"/>
        <v>汉族</v>
      </c>
      <c r="G23" s="6" t="str">
        <f>"共青团员"</f>
        <v>共青团员</v>
      </c>
      <c r="H23" s="6" t="str">
        <f t="shared" si="1"/>
        <v>本科</v>
      </c>
      <c r="I23" s="6" t="s">
        <v>59</v>
      </c>
      <c r="J23" s="6" t="s">
        <v>37</v>
      </c>
      <c r="K23" s="6" t="str">
        <f>"海南热带海洋学院"</f>
        <v>海南热带海洋学院</v>
      </c>
      <c r="L23" s="6" t="str">
        <f>"市场营销（国际市场营销方向）"</f>
        <v>市场营销（国际市场营销方向）</v>
      </c>
      <c r="M23" s="6" t="str">
        <f>"小学教师资格"</f>
        <v>小学教师资格</v>
      </c>
      <c r="N23" s="6" t="str">
        <f>"数学"</f>
        <v>数学</v>
      </c>
      <c r="O23" s="11"/>
    </row>
    <row r="24" spans="1:15" ht="59.1" customHeight="1">
      <c r="A24" s="5">
        <v>21</v>
      </c>
      <c r="B24" s="6" t="s">
        <v>58</v>
      </c>
      <c r="C24" s="6" t="s">
        <v>47</v>
      </c>
      <c r="D24" s="6" t="str">
        <f>"孙春连"</f>
        <v>孙春连</v>
      </c>
      <c r="E24" s="6" t="str">
        <f t="shared" si="2"/>
        <v>女</v>
      </c>
      <c r="F24" s="6" t="str">
        <f t="shared" si="0"/>
        <v>汉族</v>
      </c>
      <c r="G24" s="6" t="str">
        <f>"群众"</f>
        <v>群众</v>
      </c>
      <c r="H24" s="6" t="str">
        <f t="shared" si="1"/>
        <v>本科</v>
      </c>
      <c r="I24" s="6" t="s">
        <v>34</v>
      </c>
      <c r="J24" s="6" t="s">
        <v>62</v>
      </c>
      <c r="K24" s="6" t="str">
        <f>"琼州学院"</f>
        <v>琼州学院</v>
      </c>
      <c r="L24" s="6" t="str">
        <f>"小学教育（数学方向）"</f>
        <v>小学教育（数学方向）</v>
      </c>
      <c r="M24" s="6" t="str">
        <f>"小学教师资格"</f>
        <v>小学教师资格</v>
      </c>
      <c r="N24" s="6" t="str">
        <f>"数学"</f>
        <v>数学</v>
      </c>
      <c r="O24" s="11"/>
    </row>
    <row r="25" spans="1:15" ht="59.1" customHeight="1">
      <c r="A25" s="5">
        <v>22</v>
      </c>
      <c r="B25" s="6" t="s">
        <v>58</v>
      </c>
      <c r="C25" s="6" t="s">
        <v>47</v>
      </c>
      <c r="D25" s="6" t="str">
        <f>"薛小荣"</f>
        <v>薛小荣</v>
      </c>
      <c r="E25" s="6" t="str">
        <f t="shared" si="2"/>
        <v>女</v>
      </c>
      <c r="F25" s="6" t="str">
        <f t="shared" si="0"/>
        <v>汉族</v>
      </c>
      <c r="G25" s="6" t="str">
        <f>"群众"</f>
        <v>群众</v>
      </c>
      <c r="H25" s="6" t="str">
        <f t="shared" si="1"/>
        <v>本科</v>
      </c>
      <c r="I25" s="6" t="s">
        <v>36</v>
      </c>
      <c r="J25" s="6" t="s">
        <v>55</v>
      </c>
      <c r="K25" s="6" t="str">
        <f>"泉州师范学院"</f>
        <v>泉州师范学院</v>
      </c>
      <c r="L25" s="6" t="str">
        <f>"物理学"</f>
        <v>物理学</v>
      </c>
      <c r="M25" s="6" t="str">
        <f>"小学教师资格"</f>
        <v>小学教师资格</v>
      </c>
      <c r="N25" s="6" t="str">
        <f>"数学"</f>
        <v>数学</v>
      </c>
      <c r="O25" s="11"/>
    </row>
    <row r="26" spans="1:15" ht="59.1" customHeight="1">
      <c r="A26" s="5">
        <v>23</v>
      </c>
      <c r="B26" s="6" t="s">
        <v>58</v>
      </c>
      <c r="C26" s="6" t="s">
        <v>47</v>
      </c>
      <c r="D26" s="6" t="str">
        <f>"陈宏莲"</f>
        <v>陈宏莲</v>
      </c>
      <c r="E26" s="6" t="str">
        <f t="shared" si="2"/>
        <v>女</v>
      </c>
      <c r="F26" s="6" t="str">
        <f t="shared" si="0"/>
        <v>汉族</v>
      </c>
      <c r="G26" s="6" t="str">
        <f>"共青团员"</f>
        <v>共青团员</v>
      </c>
      <c r="H26" s="6" t="str">
        <f t="shared" si="1"/>
        <v>本科</v>
      </c>
      <c r="I26" s="6" t="str">
        <f>"学士"</f>
        <v>学士</v>
      </c>
      <c r="J26" s="6" t="s">
        <v>28</v>
      </c>
      <c r="K26" s="6" t="str">
        <f>"海南师范大学"</f>
        <v>海南师范大学</v>
      </c>
      <c r="L26" s="6" t="str">
        <f>"电子信息科学与技术"</f>
        <v>电子信息科学与技术</v>
      </c>
      <c r="M26" s="6" t="str">
        <f>"小学教师资格"</f>
        <v>小学教师资格</v>
      </c>
      <c r="N26" s="6" t="str">
        <f>"数学"</f>
        <v>数学</v>
      </c>
      <c r="O26" s="11"/>
    </row>
    <row r="27" spans="1:15" ht="59.1" customHeight="1">
      <c r="A27" s="5">
        <v>24</v>
      </c>
      <c r="B27" s="6" t="s">
        <v>63</v>
      </c>
      <c r="C27" s="6" t="s">
        <v>17</v>
      </c>
      <c r="D27" s="6" t="str">
        <f>"张教嫦"</f>
        <v>张教嫦</v>
      </c>
      <c r="E27" s="6" t="str">
        <f t="shared" si="2"/>
        <v>女</v>
      </c>
      <c r="F27" s="6" t="str">
        <f t="shared" si="0"/>
        <v>汉族</v>
      </c>
      <c r="G27" s="6" t="str">
        <f>"共青团员"</f>
        <v>共青团员</v>
      </c>
      <c r="H27" s="6" t="str">
        <f t="shared" si="1"/>
        <v>本科</v>
      </c>
      <c r="I27" s="6" t="s">
        <v>18</v>
      </c>
      <c r="J27" s="6" t="s">
        <v>64</v>
      </c>
      <c r="K27" s="6" t="str">
        <f>"衡水学院"</f>
        <v>衡水学院</v>
      </c>
      <c r="L27" s="6" t="str">
        <f>"汉语国际教育"</f>
        <v>汉语国际教育</v>
      </c>
      <c r="M27" s="6" t="str">
        <f>"初级中学教师资格"</f>
        <v>初级中学教师资格</v>
      </c>
      <c r="N27" s="6" t="str">
        <f>"语文"</f>
        <v>语文</v>
      </c>
      <c r="O27" s="11"/>
    </row>
    <row r="28" spans="1:15" ht="59.1" customHeight="1">
      <c r="A28" s="5">
        <v>25</v>
      </c>
      <c r="B28" s="6" t="s">
        <v>65</v>
      </c>
      <c r="C28" s="6" t="s">
        <v>17</v>
      </c>
      <c r="D28" s="6" t="str">
        <f>"麦银芳"</f>
        <v>麦银芳</v>
      </c>
      <c r="E28" s="6" t="str">
        <f t="shared" si="2"/>
        <v>女</v>
      </c>
      <c r="F28" s="6" t="str">
        <f t="shared" si="0"/>
        <v>汉族</v>
      </c>
      <c r="G28" s="6" t="str">
        <f>"中共党员"</f>
        <v>中共党员</v>
      </c>
      <c r="H28" s="6" t="str">
        <f t="shared" si="1"/>
        <v>本科</v>
      </c>
      <c r="I28" s="6" t="s">
        <v>18</v>
      </c>
      <c r="J28" s="6" t="s">
        <v>66</v>
      </c>
      <c r="K28" s="6" t="str">
        <f>"云南师范大学商学院"</f>
        <v>云南师范大学商学院</v>
      </c>
      <c r="L28" s="6" t="str">
        <f>"朝鲜语"</f>
        <v>朝鲜语</v>
      </c>
      <c r="M28" s="6" t="str">
        <f>"初级中学教师资格"</f>
        <v>初级中学教师资格</v>
      </c>
      <c r="N28" s="6" t="str">
        <f>"语文"</f>
        <v>语文</v>
      </c>
      <c r="O28" s="11"/>
    </row>
    <row r="29" spans="1:15" ht="59.1" customHeight="1">
      <c r="A29" s="5">
        <v>26</v>
      </c>
      <c r="B29" s="6" t="s">
        <v>67</v>
      </c>
      <c r="C29" s="6" t="s">
        <v>17</v>
      </c>
      <c r="D29" s="6" t="str">
        <f>"程丽月"</f>
        <v>程丽月</v>
      </c>
      <c r="E29" s="6" t="str">
        <f t="shared" si="2"/>
        <v>女</v>
      </c>
      <c r="F29" s="6" t="str">
        <f t="shared" si="0"/>
        <v>汉族</v>
      </c>
      <c r="G29" s="6" t="str">
        <f>"群众"</f>
        <v>群众</v>
      </c>
      <c r="H29" s="6" t="str">
        <f t="shared" si="1"/>
        <v>本科</v>
      </c>
      <c r="I29" s="6" t="s">
        <v>18</v>
      </c>
      <c r="J29" s="6" t="s">
        <v>64</v>
      </c>
      <c r="K29" s="6" t="str">
        <f>"井冈山大学"</f>
        <v>井冈山大学</v>
      </c>
      <c r="L29" s="6" t="str">
        <f>"汉语言文学（师范）"</f>
        <v>汉语言文学（师范）</v>
      </c>
      <c r="M29" s="6" t="str">
        <f>"高级中学教师资格"</f>
        <v>高级中学教师资格</v>
      </c>
      <c r="N29" s="6" t="str">
        <f>"语文"</f>
        <v>语文</v>
      </c>
      <c r="O29" s="11"/>
    </row>
    <row r="30" spans="1:15" ht="59.1" customHeight="1">
      <c r="A30" s="5">
        <v>27</v>
      </c>
      <c r="B30" s="6" t="s">
        <v>67</v>
      </c>
      <c r="C30" s="6" t="s">
        <v>17</v>
      </c>
      <c r="D30" s="6" t="str">
        <f>"羊家风"</f>
        <v>羊家风</v>
      </c>
      <c r="E30" s="6" t="str">
        <f t="shared" si="2"/>
        <v>女</v>
      </c>
      <c r="F30" s="6" t="str">
        <f t="shared" si="0"/>
        <v>汉族</v>
      </c>
      <c r="G30" s="6" t="str">
        <f>"群众"</f>
        <v>群众</v>
      </c>
      <c r="H30" s="6" t="str">
        <f t="shared" si="1"/>
        <v>本科</v>
      </c>
      <c r="I30" s="6" t="s">
        <v>18</v>
      </c>
      <c r="J30" s="6" t="s">
        <v>68</v>
      </c>
      <c r="K30" s="6" t="str">
        <f>"四川师范大学文理学院"</f>
        <v>四川师范大学文理学院</v>
      </c>
      <c r="L30" s="6" t="str">
        <f>"汉语言文学师范方向"</f>
        <v>汉语言文学师范方向</v>
      </c>
      <c r="M30" s="6" t="str">
        <f>"初级中学教师资格"</f>
        <v>初级中学教师资格</v>
      </c>
      <c r="N30" s="6" t="str">
        <f>"初级中学语文"</f>
        <v>初级中学语文</v>
      </c>
      <c r="O30" s="11"/>
    </row>
    <row r="31" spans="1:15" ht="59.1" customHeight="1">
      <c r="A31" s="5">
        <v>28</v>
      </c>
      <c r="B31" s="6" t="s">
        <v>67</v>
      </c>
      <c r="C31" s="6" t="s">
        <v>69</v>
      </c>
      <c r="D31" s="6" t="str">
        <f>"周德文"</f>
        <v>周德文</v>
      </c>
      <c r="E31" s="6" t="str">
        <f>"男"</f>
        <v>男</v>
      </c>
      <c r="F31" s="6" t="str">
        <f t="shared" si="0"/>
        <v>汉族</v>
      </c>
      <c r="G31" s="6" t="str">
        <f>"群众"</f>
        <v>群众</v>
      </c>
      <c r="H31" s="6" t="str">
        <f t="shared" si="1"/>
        <v>本科</v>
      </c>
      <c r="I31" s="6" t="s">
        <v>36</v>
      </c>
      <c r="J31" s="6" t="s">
        <v>70</v>
      </c>
      <c r="K31" s="6" t="str">
        <f>"闽南师范大学"</f>
        <v>闽南师范大学</v>
      </c>
      <c r="L31" s="6" t="str">
        <f>"化学教育专业"</f>
        <v>化学教育专业</v>
      </c>
      <c r="M31" s="6" t="str">
        <f>"高级中学教师资格"</f>
        <v>高级中学教师资格</v>
      </c>
      <c r="N31" s="6" t="str">
        <f>"化学"</f>
        <v>化学</v>
      </c>
      <c r="O31" s="11"/>
    </row>
    <row r="32" spans="1:15" s="1" customFormat="1" ht="59.1" customHeight="1">
      <c r="A32" s="5">
        <v>29</v>
      </c>
      <c r="B32" s="5" t="s">
        <v>67</v>
      </c>
      <c r="C32" s="5" t="s">
        <v>71</v>
      </c>
      <c r="D32" s="5" t="str">
        <f>"程凤"</f>
        <v>程凤</v>
      </c>
      <c r="E32" s="5" t="str">
        <f>"女"</f>
        <v>女</v>
      </c>
      <c r="F32" s="5" t="str">
        <f t="shared" si="0"/>
        <v>汉族</v>
      </c>
      <c r="G32" s="5" t="str">
        <f>"共青团员"</f>
        <v>共青团员</v>
      </c>
      <c r="H32" s="5" t="str">
        <f t="shared" ref="H32:H38" si="3">"本科"</f>
        <v>本科</v>
      </c>
      <c r="I32" s="5" t="s">
        <v>59</v>
      </c>
      <c r="J32" s="5" t="s">
        <v>72</v>
      </c>
      <c r="K32" s="5" t="str">
        <f>"海南大学"</f>
        <v>海南大学</v>
      </c>
      <c r="L32" s="5" t="str">
        <f>"旅游管理（应用英语）"</f>
        <v>旅游管理（应用英语）</v>
      </c>
      <c r="M32" s="5" t="str">
        <f>"初级中学教师资格"</f>
        <v>初级中学教师资格</v>
      </c>
      <c r="N32" s="5" t="str">
        <f>"初中英语"</f>
        <v>初中英语</v>
      </c>
      <c r="O32" s="10" t="s">
        <v>20</v>
      </c>
    </row>
    <row r="33" spans="1:15" ht="59.1" customHeight="1">
      <c r="A33" s="5">
        <v>30</v>
      </c>
      <c r="B33" s="6" t="s">
        <v>73</v>
      </c>
      <c r="C33" s="6" t="s">
        <v>53</v>
      </c>
      <c r="D33" s="6" t="str">
        <f>"杜微"</f>
        <v>杜微</v>
      </c>
      <c r="E33" s="6" t="str">
        <f>"女"</f>
        <v>女</v>
      </c>
      <c r="F33" s="6" t="str">
        <f t="shared" si="0"/>
        <v>汉族</v>
      </c>
      <c r="G33" s="6" t="str">
        <f>"群众"</f>
        <v>群众</v>
      </c>
      <c r="H33" s="6" t="str">
        <f t="shared" si="3"/>
        <v>本科</v>
      </c>
      <c r="I33" s="6" t="s">
        <v>18</v>
      </c>
      <c r="J33" s="6" t="s">
        <v>74</v>
      </c>
      <c r="K33" s="6" t="str">
        <f>"哈尔滨师范大学"</f>
        <v>哈尔滨师范大学</v>
      </c>
      <c r="L33" s="6" t="str">
        <f>"英语"</f>
        <v>英语</v>
      </c>
      <c r="M33" s="6" t="str">
        <f>"高级中学教师资格"</f>
        <v>高级中学教师资格</v>
      </c>
      <c r="N33" s="6" t="str">
        <f>"英语"</f>
        <v>英语</v>
      </c>
      <c r="O33" s="11"/>
    </row>
    <row r="34" spans="1:15" s="1" customFormat="1" ht="59.1" customHeight="1">
      <c r="A34" s="5">
        <v>31</v>
      </c>
      <c r="B34" s="5" t="s">
        <v>73</v>
      </c>
      <c r="C34" s="5" t="s">
        <v>53</v>
      </c>
      <c r="D34" s="5" t="str">
        <f>"吕金龙"</f>
        <v>吕金龙</v>
      </c>
      <c r="E34" s="5" t="str">
        <f>"男"</f>
        <v>男</v>
      </c>
      <c r="F34" s="5" t="str">
        <f t="shared" si="0"/>
        <v>汉族</v>
      </c>
      <c r="G34" s="5" t="str">
        <f>"中共党员"</f>
        <v>中共党员</v>
      </c>
      <c r="H34" s="5" t="str">
        <f t="shared" si="3"/>
        <v>本科</v>
      </c>
      <c r="I34" s="5" t="s">
        <v>18</v>
      </c>
      <c r="J34" s="5" t="s">
        <v>75</v>
      </c>
      <c r="K34" s="5" t="str">
        <f>"湖南文理学院"</f>
        <v>湖南文理学院</v>
      </c>
      <c r="L34" s="5" t="str">
        <f>"英语"</f>
        <v>英语</v>
      </c>
      <c r="M34" s="5" t="str">
        <f>"高级中学教师资格"</f>
        <v>高级中学教师资格</v>
      </c>
      <c r="N34" s="5" t="str">
        <f>"外语"</f>
        <v>外语</v>
      </c>
      <c r="O34" s="10" t="s">
        <v>20</v>
      </c>
    </row>
    <row r="35" spans="1:15" ht="59.1" customHeight="1">
      <c r="A35" s="5">
        <v>32</v>
      </c>
      <c r="B35" s="6" t="s">
        <v>73</v>
      </c>
      <c r="C35" s="6" t="s">
        <v>30</v>
      </c>
      <c r="D35" s="6" t="str">
        <f>"陈香风"</f>
        <v>陈香风</v>
      </c>
      <c r="E35" s="6" t="str">
        <f>"女"</f>
        <v>女</v>
      </c>
      <c r="F35" s="6" t="str">
        <f t="shared" si="0"/>
        <v>汉族</v>
      </c>
      <c r="G35" s="6" t="str">
        <f>"共青团员"</f>
        <v>共青团员</v>
      </c>
      <c r="H35" s="6" t="str">
        <f t="shared" si="3"/>
        <v>本科</v>
      </c>
      <c r="I35" s="6" t="s">
        <v>18</v>
      </c>
      <c r="J35" s="6" t="s">
        <v>66</v>
      </c>
      <c r="K35" s="6" t="str">
        <f>"南京师范大学泰州学院"</f>
        <v>南京师范大学泰州学院</v>
      </c>
      <c r="L35" s="6" t="str">
        <f>"汉语言文学（师范）"</f>
        <v>汉语言文学（师范）</v>
      </c>
      <c r="M35" s="6" t="str">
        <f>"小学教师资格"</f>
        <v>小学教师资格</v>
      </c>
      <c r="N35" s="6" t="str">
        <f>"语文"</f>
        <v>语文</v>
      </c>
      <c r="O35" s="11"/>
    </row>
    <row r="36" spans="1:15" s="2" customFormat="1" ht="59.1" customHeight="1">
      <c r="A36" s="5">
        <v>33</v>
      </c>
      <c r="B36" s="8" t="s">
        <v>73</v>
      </c>
      <c r="C36" s="8" t="s">
        <v>30</v>
      </c>
      <c r="D36" s="8" t="str">
        <f>"吴英妹"</f>
        <v>吴英妹</v>
      </c>
      <c r="E36" s="8" t="str">
        <f>"女"</f>
        <v>女</v>
      </c>
      <c r="F36" s="8" t="str">
        <f>"苗族"</f>
        <v>苗族</v>
      </c>
      <c r="G36" s="8" t="str">
        <f>"共青团员"</f>
        <v>共青团员</v>
      </c>
      <c r="H36" s="8" t="str">
        <f t="shared" si="3"/>
        <v>本科</v>
      </c>
      <c r="I36" s="8" t="str">
        <f>"学士"</f>
        <v>学士</v>
      </c>
      <c r="J36" s="8">
        <v>2022.06</v>
      </c>
      <c r="K36" s="8" t="str">
        <f>"海南师范大学"</f>
        <v>海南师范大学</v>
      </c>
      <c r="L36" s="8" t="str">
        <f>"小学教育（中文与社会方向）"</f>
        <v>小学教育（中文与社会方向）</v>
      </c>
      <c r="M36" s="8" t="str">
        <f>"小学教师资格"</f>
        <v>小学教师资格</v>
      </c>
      <c r="N36" s="8" t="str">
        <f>"语文"</f>
        <v>语文</v>
      </c>
      <c r="O36" s="13" t="s">
        <v>24</v>
      </c>
    </row>
    <row r="37" spans="1:15" ht="59.1" customHeight="1">
      <c r="A37" s="5">
        <v>34</v>
      </c>
      <c r="B37" s="6" t="s">
        <v>73</v>
      </c>
      <c r="C37" s="6" t="s">
        <v>47</v>
      </c>
      <c r="D37" s="6" t="str">
        <f>"李秀波"</f>
        <v>李秀波</v>
      </c>
      <c r="E37" s="6" t="str">
        <f>"女"</f>
        <v>女</v>
      </c>
      <c r="F37" s="6" t="str">
        <f>"汉族"</f>
        <v>汉族</v>
      </c>
      <c r="G37" s="6" t="str">
        <f>"群众"</f>
        <v>群众</v>
      </c>
      <c r="H37" s="6" t="str">
        <f t="shared" si="3"/>
        <v>本科</v>
      </c>
      <c r="I37" s="6" t="s">
        <v>76</v>
      </c>
      <c r="J37" s="6" t="s">
        <v>77</v>
      </c>
      <c r="K37" s="6" t="str">
        <f>"黑龙江大学"</f>
        <v>黑龙江大学</v>
      </c>
      <c r="L37" s="6" t="str">
        <f>"金融学"</f>
        <v>金融学</v>
      </c>
      <c r="M37" s="6" t="str">
        <f>"初级中学教师资格"</f>
        <v>初级中学教师资格</v>
      </c>
      <c r="N37" s="6" t="str">
        <f>"数学"</f>
        <v>数学</v>
      </c>
      <c r="O37" s="11"/>
    </row>
    <row r="38" spans="1:15" ht="59.1" customHeight="1">
      <c r="A38" s="5">
        <v>35</v>
      </c>
      <c r="B38" s="6" t="s">
        <v>78</v>
      </c>
      <c r="C38" s="6" t="s">
        <v>79</v>
      </c>
      <c r="D38" s="6" t="str">
        <f>"刘雅彬"</f>
        <v>刘雅彬</v>
      </c>
      <c r="E38" s="6" t="str">
        <f>"女"</f>
        <v>女</v>
      </c>
      <c r="F38" s="6" t="str">
        <f>"汉族"</f>
        <v>汉族</v>
      </c>
      <c r="G38" s="6" t="str">
        <f>"共青团员"</f>
        <v>共青团员</v>
      </c>
      <c r="H38" s="6" t="str">
        <f t="shared" si="3"/>
        <v>本科</v>
      </c>
      <c r="I38" s="6" t="s">
        <v>45</v>
      </c>
      <c r="J38" s="6" t="s">
        <v>80</v>
      </c>
      <c r="K38" s="6" t="str">
        <f>"南昌理工学院"</f>
        <v>南昌理工学院</v>
      </c>
      <c r="L38" s="6" t="str">
        <f>"电子商务"</f>
        <v>电子商务</v>
      </c>
      <c r="M38" s="6" t="str">
        <f>"小学教师资格"</f>
        <v>小学教师资格</v>
      </c>
      <c r="N38" s="6" t="str">
        <f>"小学信息技术"</f>
        <v>小学信息技术</v>
      </c>
      <c r="O38" s="11"/>
    </row>
  </sheetData>
  <mergeCells count="2">
    <mergeCell ref="A1:O1"/>
    <mergeCell ref="A2:O2"/>
  </mergeCells>
  <phoneticPr fontId="7" type="noConversion"/>
  <conditionalFormatting sqref="D4">
    <cfRule type="duplicateValues" dxfId="3" priority="2"/>
  </conditionalFormatting>
  <conditionalFormatting sqref="D32">
    <cfRule type="duplicateValues" dxfId="2" priority="1"/>
  </conditionalFormatting>
  <conditionalFormatting sqref="D3 D5:D31 D33:D35">
    <cfRule type="duplicateValues" dxfId="1" priority="3"/>
    <cfRule type="duplicateValues" dxfId="0" priority="4"/>
  </conditionalFormatting>
  <pageMargins left="0.75" right="0.75" top="1" bottom="1" header="0.5" footer="0.5"/>
  <pageSetup paperSize="9" scale="9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体检人员信息表 简表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刘艳思</cp:lastModifiedBy>
  <dcterms:created xsi:type="dcterms:W3CDTF">2022-04-21T02:38:00Z</dcterms:created>
  <dcterms:modified xsi:type="dcterms:W3CDTF">2022-06-09T09:14:15Z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25826AB6B3884C818A0AEEB397082591</vt:lpwstr>
  </property>
  <property fmtid="{D5CDD505-2E9C-101B-9397-08002B2CF9AE}" pid="3" name="commondata">
    <vt:lpwstr>eyJoZGlkIjoiNTZlYmVhZjQzY2Q5NWE1NDZiYTE2YjQ5Y2QxY2Y0MGMifQ==</vt:lpwstr>
  </property>
  <property fmtid="{D5CDD505-2E9C-101B-9397-08002B2CF9AE}" pid="4" name="KSOProductBuildVer">
    <vt:lpwstr>2052-11.1.0.11744</vt:lpwstr>
  </property>
</Properties>
</file>