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通过面试资格复审人员名单" sheetId="21" r:id="rId1"/>
  </sheets>
  <calcPr calcId="144525"/>
</workbook>
</file>

<file path=xl/sharedStrings.xml><?xml version="1.0" encoding="utf-8"?>
<sst xmlns="http://schemas.openxmlformats.org/spreadsheetml/2006/main" count="254" uniqueCount="34">
  <si>
    <t>附件1：</t>
  </si>
  <si>
    <t>白沙黎族自治县2022年公开招聘卫生专业技术人才入围面试人员名单</t>
  </si>
  <si>
    <t>序号</t>
  </si>
  <si>
    <t>报考号</t>
  </si>
  <si>
    <t>报考岗位</t>
  </si>
  <si>
    <t>姓名</t>
  </si>
  <si>
    <t>性别</t>
  </si>
  <si>
    <t>0101_内科医师</t>
  </si>
  <si>
    <t>0103_口腔科医师</t>
  </si>
  <si>
    <t>0104_胃镜室医师</t>
  </si>
  <si>
    <t>0105_医学影像诊断医师</t>
  </si>
  <si>
    <t>0108_会计师</t>
  </si>
  <si>
    <t>0201_医师</t>
  </si>
  <si>
    <t>0202_护士</t>
  </si>
  <si>
    <t>0302_检验</t>
  </si>
  <si>
    <t>0401_儿科医生（大专专业仅限临床医学）</t>
  </si>
  <si>
    <t>0502_医师（取得助理医师及以上资格）</t>
  </si>
  <si>
    <t>0601_药剂师</t>
  </si>
  <si>
    <t>0701_检验</t>
  </si>
  <si>
    <t>0702_药剂师</t>
  </si>
  <si>
    <t>0802_护士</t>
  </si>
  <si>
    <t>0902_医师</t>
  </si>
  <si>
    <t>1002_药剂师</t>
  </si>
  <si>
    <t>1101_护士</t>
  </si>
  <si>
    <t>1102_药剂师</t>
  </si>
  <si>
    <t>1201_医师</t>
  </si>
  <si>
    <t>1202_护士</t>
  </si>
  <si>
    <t>1301_药剂师</t>
  </si>
  <si>
    <t>1302_护士</t>
  </si>
  <si>
    <t>1401_检验</t>
  </si>
  <si>
    <t>1501_医师</t>
  </si>
  <si>
    <t>1502_护士</t>
  </si>
  <si>
    <t>1602_医师</t>
  </si>
  <si>
    <t>1701_中医师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</si>
</sst>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15" fillId="31" borderId="5" applyNumberFormat="0" applyAlignment="0" applyProtection="0">
      <alignment vertical="center"/>
    </xf>
    <xf numFmtId="0" fontId="11" fillId="22" borderId="6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D8FB6"/>
      <color rgb="00EDDBAD"/>
      <color rgb="00D6AFAA"/>
      <color rgb="006B2E4F"/>
      <color rgb="005407A3"/>
      <color rgb="00C2D89A"/>
      <color rgb="00F3EFED"/>
      <color rgb="00AE5952"/>
      <color rgb="00401BC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0"/>
  <sheetViews>
    <sheetView tabSelected="1" workbookViewId="0">
      <selection activeCell="A134" sqref="A134:E134"/>
    </sheetView>
  </sheetViews>
  <sheetFormatPr defaultColWidth="9" defaultRowHeight="13.5" outlineLevelCol="5"/>
  <cols>
    <col min="1" max="1" width="6" style="1" customWidth="1"/>
    <col min="2" max="2" width="27.25" style="1" customWidth="1"/>
    <col min="3" max="3" width="22.75" style="1" customWidth="1"/>
    <col min="4" max="4" width="12.5" style="1" customWidth="1"/>
    <col min="5" max="5" width="11.7833333333333" style="1" customWidth="1"/>
    <col min="6" max="16384" width="9" style="1"/>
  </cols>
  <sheetData>
    <row r="1" ht="22" customHeight="1" spans="1:5">
      <c r="A1" s="2" t="s">
        <v>0</v>
      </c>
      <c r="B1" s="2"/>
      <c r="C1" s="2"/>
      <c r="D1" s="2"/>
      <c r="E1" s="2"/>
    </row>
    <row r="2" ht="51" customHeight="1" spans="1:6">
      <c r="A2" s="3" t="s">
        <v>1</v>
      </c>
      <c r="B2" s="3"/>
      <c r="C2" s="3"/>
      <c r="D2" s="3"/>
      <c r="E2" s="3"/>
      <c r="F2" s="4"/>
    </row>
    <row r="3" ht="26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21" customHeight="1" spans="1:5">
      <c r="A4" s="6">
        <v>1</v>
      </c>
      <c r="B4" s="6" t="str">
        <f>"38672022052320435473229"</f>
        <v>38672022052320435473229</v>
      </c>
      <c r="C4" s="6" t="s">
        <v>7</v>
      </c>
      <c r="D4" s="6" t="str">
        <f>"白永民"</f>
        <v>白永民</v>
      </c>
      <c r="E4" s="6" t="str">
        <f>"男"</f>
        <v>男</v>
      </c>
    </row>
    <row r="5" s="1" customFormat="1" ht="21" customHeight="1" spans="1:5">
      <c r="A5" s="6">
        <v>2</v>
      </c>
      <c r="B5" s="6" t="str">
        <f>"38672022052310222172856"</f>
        <v>38672022052310222172856</v>
      </c>
      <c r="C5" s="6" t="s">
        <v>8</v>
      </c>
      <c r="D5" s="6" t="str">
        <f>"宋静雯"</f>
        <v>宋静雯</v>
      </c>
      <c r="E5" s="6" t="str">
        <f>"女"</f>
        <v>女</v>
      </c>
    </row>
    <row r="6" s="1" customFormat="1" ht="21" customHeight="1" spans="1:5">
      <c r="A6" s="6">
        <v>3</v>
      </c>
      <c r="B6" s="6" t="str">
        <f>"38672022053008482374772"</f>
        <v>38672022053008482374772</v>
      </c>
      <c r="C6" s="6" t="s">
        <v>9</v>
      </c>
      <c r="D6" s="6" t="str">
        <f>"李月柳"</f>
        <v>李月柳</v>
      </c>
      <c r="E6" s="6" t="str">
        <f>"女"</f>
        <v>女</v>
      </c>
    </row>
    <row r="7" s="1" customFormat="1" ht="21" customHeight="1" spans="1:5">
      <c r="A7" s="6">
        <v>4</v>
      </c>
      <c r="B7" s="6" t="str">
        <f>"38672022052319254773187"</f>
        <v>38672022052319254773187</v>
      </c>
      <c r="C7" s="6" t="s">
        <v>10</v>
      </c>
      <c r="D7" s="6" t="str">
        <f>"韦文思"</f>
        <v>韦文思</v>
      </c>
      <c r="E7" s="6" t="str">
        <f>"女"</f>
        <v>女</v>
      </c>
    </row>
    <row r="8" s="1" customFormat="1" ht="21" customHeight="1" spans="1:5">
      <c r="A8" s="6">
        <v>5</v>
      </c>
      <c r="B8" s="6" t="str">
        <f>"38672022052311421472934"</f>
        <v>38672022052311421472934</v>
      </c>
      <c r="C8" s="6" t="s">
        <v>11</v>
      </c>
      <c r="D8" s="6" t="str">
        <f>"陈艳丹"</f>
        <v>陈艳丹</v>
      </c>
      <c r="E8" s="6" t="str">
        <f>"女"</f>
        <v>女</v>
      </c>
    </row>
    <row r="9" s="1" customFormat="1" ht="21" customHeight="1" spans="1:5">
      <c r="A9" s="6">
        <v>6</v>
      </c>
      <c r="B9" s="6" t="str">
        <f>"38672022052320041373201"</f>
        <v>38672022052320041373201</v>
      </c>
      <c r="C9" s="6" t="s">
        <v>11</v>
      </c>
      <c r="D9" s="6" t="str">
        <f>"陈小明"</f>
        <v>陈小明</v>
      </c>
      <c r="E9" s="6" t="str">
        <f>"男"</f>
        <v>男</v>
      </c>
    </row>
    <row r="10" s="1" customFormat="1" ht="21" customHeight="1" spans="1:5">
      <c r="A10" s="6">
        <v>7</v>
      </c>
      <c r="B10" s="6" t="str">
        <f>"38672022053109425374955"</f>
        <v>38672022053109425374955</v>
      </c>
      <c r="C10" s="6" t="s">
        <v>11</v>
      </c>
      <c r="D10" s="6" t="str">
        <f>"周帆斌"</f>
        <v>周帆斌</v>
      </c>
      <c r="E10" s="6" t="str">
        <f>"男"</f>
        <v>男</v>
      </c>
    </row>
    <row r="11" s="1" customFormat="1" ht="21" customHeight="1" spans="1:5">
      <c r="A11" s="6">
        <v>8</v>
      </c>
      <c r="B11" s="6" t="str">
        <f>"38672022052309064172748"</f>
        <v>38672022052309064172748</v>
      </c>
      <c r="C11" s="6" t="s">
        <v>12</v>
      </c>
      <c r="D11" s="6" t="str">
        <f>"李彩妹"</f>
        <v>李彩妹</v>
      </c>
      <c r="E11" s="6" t="str">
        <f>"女"</f>
        <v>女</v>
      </c>
    </row>
    <row r="12" s="1" customFormat="1" ht="21" customHeight="1" spans="1:5">
      <c r="A12" s="6">
        <v>9</v>
      </c>
      <c r="B12" s="6" t="str">
        <f>"38672022052309162372768"</f>
        <v>38672022052309162372768</v>
      </c>
      <c r="C12" s="6" t="s">
        <v>12</v>
      </c>
      <c r="D12" s="6" t="str">
        <f>"蓝海丽"</f>
        <v>蓝海丽</v>
      </c>
      <c r="E12" s="6" t="str">
        <f>"女"</f>
        <v>女</v>
      </c>
    </row>
    <row r="13" s="1" customFormat="1" ht="21" customHeight="1" spans="1:5">
      <c r="A13" s="6">
        <v>10</v>
      </c>
      <c r="B13" s="6" t="str">
        <f>"38672022052312523272968"</f>
        <v>38672022052312523272968</v>
      </c>
      <c r="C13" s="6" t="s">
        <v>12</v>
      </c>
      <c r="D13" s="6" t="str">
        <f>"邓赞康"</f>
        <v>邓赞康</v>
      </c>
      <c r="E13" s="6" t="str">
        <f t="shared" ref="E13:E18" si="0">"男"</f>
        <v>男</v>
      </c>
    </row>
    <row r="14" s="1" customFormat="1" ht="21" customHeight="1" spans="1:5">
      <c r="A14" s="6">
        <v>11</v>
      </c>
      <c r="B14" s="6" t="str">
        <f>"38672022052319100473180"</f>
        <v>38672022052319100473180</v>
      </c>
      <c r="C14" s="6" t="s">
        <v>12</v>
      </c>
      <c r="D14" s="6" t="str">
        <f>"陈柔伊"</f>
        <v>陈柔伊</v>
      </c>
      <c r="E14" s="6" t="str">
        <f t="shared" ref="E14:E20" si="1">"女"</f>
        <v>女</v>
      </c>
    </row>
    <row r="15" s="1" customFormat="1" ht="21" customHeight="1" spans="1:5">
      <c r="A15" s="6">
        <v>12</v>
      </c>
      <c r="B15" s="6" t="str">
        <f>"38672022052320063573202"</f>
        <v>38672022052320063573202</v>
      </c>
      <c r="C15" s="6" t="s">
        <v>12</v>
      </c>
      <c r="D15" s="6" t="str">
        <f>"顾娟"</f>
        <v>顾娟</v>
      </c>
      <c r="E15" s="6" t="str">
        <f t="shared" si="1"/>
        <v>女</v>
      </c>
    </row>
    <row r="16" s="1" customFormat="1" ht="21" customHeight="1" spans="1:5">
      <c r="A16" s="6">
        <v>13</v>
      </c>
      <c r="B16" s="6" t="str">
        <f>"38672022052416534873565"</f>
        <v>38672022052416534873565</v>
      </c>
      <c r="C16" s="6" t="s">
        <v>12</v>
      </c>
      <c r="D16" s="6" t="str">
        <f>"吴东海"</f>
        <v>吴东海</v>
      </c>
      <c r="E16" s="6" t="str">
        <f t="shared" si="0"/>
        <v>男</v>
      </c>
    </row>
    <row r="17" s="1" customFormat="1" ht="21" customHeight="1" spans="1:5">
      <c r="A17" s="6">
        <v>14</v>
      </c>
      <c r="B17" s="6" t="str">
        <f>"38672022052419342273619"</f>
        <v>38672022052419342273619</v>
      </c>
      <c r="C17" s="6" t="s">
        <v>12</v>
      </c>
      <c r="D17" s="6" t="str">
        <f>"黄汉城"</f>
        <v>黄汉城</v>
      </c>
      <c r="E17" s="6" t="str">
        <f t="shared" si="0"/>
        <v>男</v>
      </c>
    </row>
    <row r="18" s="1" customFormat="1" ht="21" customHeight="1" spans="1:5">
      <c r="A18" s="6">
        <v>15</v>
      </c>
      <c r="B18" s="6" t="str">
        <f>"38672022052509190973716"</f>
        <v>38672022052509190973716</v>
      </c>
      <c r="C18" s="6" t="s">
        <v>12</v>
      </c>
      <c r="D18" s="6" t="str">
        <f>"黎贵敏"</f>
        <v>黎贵敏</v>
      </c>
      <c r="E18" s="6" t="str">
        <f t="shared" si="0"/>
        <v>男</v>
      </c>
    </row>
    <row r="19" s="1" customFormat="1" ht="21" customHeight="1" spans="1:5">
      <c r="A19" s="6">
        <v>16</v>
      </c>
      <c r="B19" s="6" t="str">
        <f>"38672022052514561473832"</f>
        <v>38672022052514561473832</v>
      </c>
      <c r="C19" s="6" t="s">
        <v>12</v>
      </c>
      <c r="D19" s="6" t="str">
        <f>"周蓉"</f>
        <v>周蓉</v>
      </c>
      <c r="E19" s="6" t="str">
        <f t="shared" si="1"/>
        <v>女</v>
      </c>
    </row>
    <row r="20" s="1" customFormat="1" ht="21" customHeight="1" spans="1:5">
      <c r="A20" s="6">
        <v>17</v>
      </c>
      <c r="B20" s="6" t="str">
        <f>"38672022052623450574263"</f>
        <v>38672022052623450574263</v>
      </c>
      <c r="C20" s="6" t="s">
        <v>12</v>
      </c>
      <c r="D20" s="6" t="str">
        <f>"陈学帼"</f>
        <v>陈学帼</v>
      </c>
      <c r="E20" s="6" t="str">
        <f t="shared" si="1"/>
        <v>女</v>
      </c>
    </row>
    <row r="21" s="1" customFormat="1" ht="21" customHeight="1" spans="1:5">
      <c r="A21" s="6">
        <v>18</v>
      </c>
      <c r="B21" s="6" t="str">
        <f>"38672022053019433374881"</f>
        <v>38672022053019433374881</v>
      </c>
      <c r="C21" s="6" t="s">
        <v>12</v>
      </c>
      <c r="D21" s="6" t="str">
        <f>"梁建"</f>
        <v>梁建</v>
      </c>
      <c r="E21" s="6" t="str">
        <f>"男"</f>
        <v>男</v>
      </c>
    </row>
    <row r="22" s="1" customFormat="1" ht="21" customHeight="1" spans="1:5">
      <c r="A22" s="6">
        <v>19</v>
      </c>
      <c r="B22" s="6" t="str">
        <f>"38672022052309140472764"</f>
        <v>38672022052309140472764</v>
      </c>
      <c r="C22" s="6" t="s">
        <v>13</v>
      </c>
      <c r="D22" s="6" t="str">
        <f>"王神爱"</f>
        <v>王神爱</v>
      </c>
      <c r="E22" s="6" t="str">
        <f t="shared" ref="E22:E36" si="2">"女"</f>
        <v>女</v>
      </c>
    </row>
    <row r="23" s="1" customFormat="1" ht="21" customHeight="1" spans="1:5">
      <c r="A23" s="6">
        <v>20</v>
      </c>
      <c r="B23" s="6" t="str">
        <f>"38672022052309370172801"</f>
        <v>38672022052309370172801</v>
      </c>
      <c r="C23" s="6" t="s">
        <v>13</v>
      </c>
      <c r="D23" s="6" t="str">
        <f>"符丽婷"</f>
        <v>符丽婷</v>
      </c>
      <c r="E23" s="6" t="str">
        <f t="shared" si="2"/>
        <v>女</v>
      </c>
    </row>
    <row r="24" s="1" customFormat="1" ht="21" customHeight="1" spans="1:5">
      <c r="A24" s="6">
        <v>21</v>
      </c>
      <c r="B24" s="6" t="str">
        <f>"38672022052309442172807"</f>
        <v>38672022052309442172807</v>
      </c>
      <c r="C24" s="6" t="s">
        <v>13</v>
      </c>
      <c r="D24" s="6" t="str">
        <f>"许月涝"</f>
        <v>许月涝</v>
      </c>
      <c r="E24" s="6" t="str">
        <f t="shared" si="2"/>
        <v>女</v>
      </c>
    </row>
    <row r="25" s="1" customFormat="1" ht="21" customHeight="1" spans="1:5">
      <c r="A25" s="6">
        <v>22</v>
      </c>
      <c r="B25" s="6" t="str">
        <f>"38672022052309515172818"</f>
        <v>38672022052309515172818</v>
      </c>
      <c r="C25" s="6" t="s">
        <v>13</v>
      </c>
      <c r="D25" s="6" t="str">
        <f>"李亚莉"</f>
        <v>李亚莉</v>
      </c>
      <c r="E25" s="6" t="str">
        <f t="shared" si="2"/>
        <v>女</v>
      </c>
    </row>
    <row r="26" s="1" customFormat="1" ht="21" customHeight="1" spans="1:5">
      <c r="A26" s="6">
        <v>23</v>
      </c>
      <c r="B26" s="6" t="str">
        <f>"38672022052310070472840"</f>
        <v>38672022052310070472840</v>
      </c>
      <c r="C26" s="6" t="s">
        <v>13</v>
      </c>
      <c r="D26" s="6" t="str">
        <f>"郑秋婷"</f>
        <v>郑秋婷</v>
      </c>
      <c r="E26" s="6" t="str">
        <f t="shared" si="2"/>
        <v>女</v>
      </c>
    </row>
    <row r="27" s="1" customFormat="1" ht="21" customHeight="1" spans="1:5">
      <c r="A27" s="6">
        <v>24</v>
      </c>
      <c r="B27" s="6" t="str">
        <f>"38672022052311205572917"</f>
        <v>38672022052311205572917</v>
      </c>
      <c r="C27" s="6" t="s">
        <v>13</v>
      </c>
      <c r="D27" s="6" t="str">
        <f>"王珍妮"</f>
        <v>王珍妮</v>
      </c>
      <c r="E27" s="6" t="str">
        <f t="shared" si="2"/>
        <v>女</v>
      </c>
    </row>
    <row r="28" s="1" customFormat="1" ht="21" customHeight="1" spans="1:5">
      <c r="A28" s="6">
        <v>25</v>
      </c>
      <c r="B28" s="6" t="str">
        <f>"38672022052311591772943"</f>
        <v>38672022052311591772943</v>
      </c>
      <c r="C28" s="6" t="s">
        <v>13</v>
      </c>
      <c r="D28" s="6" t="str">
        <f>"彭红"</f>
        <v>彭红</v>
      </c>
      <c r="E28" s="6" t="str">
        <f t="shared" si="2"/>
        <v>女</v>
      </c>
    </row>
    <row r="29" s="1" customFormat="1" ht="21" customHeight="1" spans="1:5">
      <c r="A29" s="6">
        <v>26</v>
      </c>
      <c r="B29" s="6" t="str">
        <f>"38672022052313293872981"</f>
        <v>38672022052313293872981</v>
      </c>
      <c r="C29" s="6" t="s">
        <v>13</v>
      </c>
      <c r="D29" s="6" t="str">
        <f>"符丽伊"</f>
        <v>符丽伊</v>
      </c>
      <c r="E29" s="6" t="str">
        <f t="shared" si="2"/>
        <v>女</v>
      </c>
    </row>
    <row r="30" s="1" customFormat="1" ht="21" customHeight="1" spans="1:5">
      <c r="A30" s="6">
        <v>27</v>
      </c>
      <c r="B30" s="6" t="str">
        <f>"38672022052316034573073"</f>
        <v>38672022052316034573073</v>
      </c>
      <c r="C30" s="6" t="s">
        <v>13</v>
      </c>
      <c r="D30" s="6" t="str">
        <f>"董雪芳"</f>
        <v>董雪芳</v>
      </c>
      <c r="E30" s="6" t="str">
        <f t="shared" si="2"/>
        <v>女</v>
      </c>
    </row>
    <row r="31" s="1" customFormat="1" ht="21" customHeight="1" spans="1:5">
      <c r="A31" s="6">
        <v>28</v>
      </c>
      <c r="B31" s="6" t="str">
        <f>"38672022052318442973173"</f>
        <v>38672022052318442973173</v>
      </c>
      <c r="C31" s="6" t="s">
        <v>13</v>
      </c>
      <c r="D31" s="6" t="str">
        <f>"符五丽"</f>
        <v>符五丽</v>
      </c>
      <c r="E31" s="6" t="str">
        <f t="shared" si="2"/>
        <v>女</v>
      </c>
    </row>
    <row r="32" s="1" customFormat="1" ht="21" customHeight="1" spans="1:5">
      <c r="A32" s="6">
        <v>29</v>
      </c>
      <c r="B32" s="6" t="str">
        <f>"38672022052320210873212"</f>
        <v>38672022052320210873212</v>
      </c>
      <c r="C32" s="6" t="s">
        <v>13</v>
      </c>
      <c r="D32" s="6" t="str">
        <f>"谭怡薇"</f>
        <v>谭怡薇</v>
      </c>
      <c r="E32" s="6" t="str">
        <f t="shared" si="2"/>
        <v>女</v>
      </c>
    </row>
    <row r="33" s="1" customFormat="1" ht="21" customHeight="1" spans="1:5">
      <c r="A33" s="6">
        <v>30</v>
      </c>
      <c r="B33" s="6" t="str">
        <f>"38672022052320313373218"</f>
        <v>38672022052320313373218</v>
      </c>
      <c r="C33" s="6" t="s">
        <v>13</v>
      </c>
      <c r="D33" s="6" t="str">
        <f>"覃小桐"</f>
        <v>覃小桐</v>
      </c>
      <c r="E33" s="6" t="str">
        <f t="shared" si="2"/>
        <v>女</v>
      </c>
    </row>
    <row r="34" s="1" customFormat="1" ht="21" customHeight="1" spans="1:5">
      <c r="A34" s="6">
        <v>31</v>
      </c>
      <c r="B34" s="6" t="str">
        <f>"38672022052321380773261"</f>
        <v>38672022052321380773261</v>
      </c>
      <c r="C34" s="6" t="s">
        <v>13</v>
      </c>
      <c r="D34" s="6" t="str">
        <f>"李伟桃"</f>
        <v>李伟桃</v>
      </c>
      <c r="E34" s="6" t="str">
        <f t="shared" si="2"/>
        <v>女</v>
      </c>
    </row>
    <row r="35" s="1" customFormat="1" ht="21" customHeight="1" spans="1:5">
      <c r="A35" s="6">
        <v>32</v>
      </c>
      <c r="B35" s="6" t="str">
        <f>"38672022052322482673292"</f>
        <v>38672022052322482673292</v>
      </c>
      <c r="C35" s="6" t="s">
        <v>13</v>
      </c>
      <c r="D35" s="6" t="str">
        <f>"黎景芳"</f>
        <v>黎景芳</v>
      </c>
      <c r="E35" s="6" t="str">
        <f t="shared" si="2"/>
        <v>女</v>
      </c>
    </row>
    <row r="36" s="1" customFormat="1" ht="21" customHeight="1" spans="1:5">
      <c r="A36" s="6">
        <v>33</v>
      </c>
      <c r="B36" s="6" t="str">
        <f>"38672022052408054173320"</f>
        <v>38672022052408054173320</v>
      </c>
      <c r="C36" s="6" t="s">
        <v>13</v>
      </c>
      <c r="D36" s="6" t="str">
        <f>"苏春花"</f>
        <v>苏春花</v>
      </c>
      <c r="E36" s="6" t="str">
        <f t="shared" si="2"/>
        <v>女</v>
      </c>
    </row>
    <row r="37" s="1" customFormat="1" ht="21" customHeight="1" spans="1:5">
      <c r="A37" s="6">
        <v>34</v>
      </c>
      <c r="B37" s="6" t="str">
        <f>"38672022052413113473484"</f>
        <v>38672022052413113473484</v>
      </c>
      <c r="C37" s="6" t="s">
        <v>13</v>
      </c>
      <c r="D37" s="6" t="str">
        <f>"黄秋霞"</f>
        <v>黄秋霞</v>
      </c>
      <c r="E37" s="6" t="str">
        <f t="shared" ref="E37:E53" si="3">"女"</f>
        <v>女</v>
      </c>
    </row>
    <row r="38" s="1" customFormat="1" ht="21" customHeight="1" spans="1:5">
      <c r="A38" s="6">
        <v>35</v>
      </c>
      <c r="B38" s="6" t="str">
        <f>"38672022052414552473506"</f>
        <v>38672022052414552473506</v>
      </c>
      <c r="C38" s="6" t="s">
        <v>13</v>
      </c>
      <c r="D38" s="6" t="str">
        <f>"符钰"</f>
        <v>符钰</v>
      </c>
      <c r="E38" s="6" t="str">
        <f t="shared" si="3"/>
        <v>女</v>
      </c>
    </row>
    <row r="39" s="1" customFormat="1" ht="21" customHeight="1" spans="1:5">
      <c r="A39" s="6">
        <v>36</v>
      </c>
      <c r="B39" s="6" t="str">
        <f>"38672022052416484573562"</f>
        <v>38672022052416484573562</v>
      </c>
      <c r="C39" s="6" t="s">
        <v>13</v>
      </c>
      <c r="D39" s="6" t="str">
        <f>"张丽思"</f>
        <v>张丽思</v>
      </c>
      <c r="E39" s="6" t="str">
        <f t="shared" si="3"/>
        <v>女</v>
      </c>
    </row>
    <row r="40" s="1" customFormat="1" ht="21" customHeight="1" spans="1:5">
      <c r="A40" s="6">
        <v>37</v>
      </c>
      <c r="B40" s="6" t="str">
        <f>"38672022052419482273624"</f>
        <v>38672022052419482273624</v>
      </c>
      <c r="C40" s="6" t="s">
        <v>13</v>
      </c>
      <c r="D40" s="6" t="str">
        <f>"周世云"</f>
        <v>周世云</v>
      </c>
      <c r="E40" s="6" t="str">
        <f t="shared" si="3"/>
        <v>女</v>
      </c>
    </row>
    <row r="41" s="1" customFormat="1" ht="21" customHeight="1" spans="1:5">
      <c r="A41" s="6">
        <v>38</v>
      </c>
      <c r="B41" s="6" t="str">
        <f>"38672022052421023473644"</f>
        <v>38672022052421023473644</v>
      </c>
      <c r="C41" s="6" t="s">
        <v>13</v>
      </c>
      <c r="D41" s="6" t="str">
        <f>"朱贤桂"</f>
        <v>朱贤桂</v>
      </c>
      <c r="E41" s="6" t="str">
        <f t="shared" si="3"/>
        <v>女</v>
      </c>
    </row>
    <row r="42" s="1" customFormat="1" ht="21" customHeight="1" spans="1:5">
      <c r="A42" s="6">
        <v>39</v>
      </c>
      <c r="B42" s="6" t="str">
        <f>"38672022052421121273646"</f>
        <v>38672022052421121273646</v>
      </c>
      <c r="C42" s="6" t="s">
        <v>13</v>
      </c>
      <c r="D42" s="6" t="str">
        <f>"谢明兰"</f>
        <v>谢明兰</v>
      </c>
      <c r="E42" s="6" t="str">
        <f t="shared" si="3"/>
        <v>女</v>
      </c>
    </row>
    <row r="43" s="1" customFormat="1" ht="21" customHeight="1" spans="1:5">
      <c r="A43" s="6">
        <v>40</v>
      </c>
      <c r="B43" s="6" t="str">
        <f>"38672022052512424973801"</f>
        <v>38672022052512424973801</v>
      </c>
      <c r="C43" s="6" t="s">
        <v>13</v>
      </c>
      <c r="D43" s="6" t="str">
        <f>"蔡莲月"</f>
        <v>蔡莲月</v>
      </c>
      <c r="E43" s="6" t="str">
        <f t="shared" si="3"/>
        <v>女</v>
      </c>
    </row>
    <row r="44" s="1" customFormat="1" ht="21" customHeight="1" spans="1:5">
      <c r="A44" s="6">
        <v>41</v>
      </c>
      <c r="B44" s="6" t="str">
        <f>"38672022052515420873856"</f>
        <v>38672022052515420873856</v>
      </c>
      <c r="C44" s="6" t="s">
        <v>13</v>
      </c>
      <c r="D44" s="6" t="str">
        <f>"谢书炎"</f>
        <v>谢书炎</v>
      </c>
      <c r="E44" s="6" t="str">
        <f t="shared" si="3"/>
        <v>女</v>
      </c>
    </row>
    <row r="45" s="1" customFormat="1" ht="21" customHeight="1" spans="1:5">
      <c r="A45" s="6">
        <v>42</v>
      </c>
      <c r="B45" s="6" t="str">
        <f>"38672022052518493973915"</f>
        <v>38672022052518493973915</v>
      </c>
      <c r="C45" s="6" t="s">
        <v>13</v>
      </c>
      <c r="D45" s="6" t="str">
        <f>"罗鑫"</f>
        <v>罗鑫</v>
      </c>
      <c r="E45" s="6" t="str">
        <f t="shared" si="3"/>
        <v>女</v>
      </c>
    </row>
    <row r="46" s="1" customFormat="1" ht="21" customHeight="1" spans="1:5">
      <c r="A46" s="6">
        <v>43</v>
      </c>
      <c r="B46" s="6" t="str">
        <f>"38672022052521263873955"</f>
        <v>38672022052521263873955</v>
      </c>
      <c r="C46" s="6" t="s">
        <v>13</v>
      </c>
      <c r="D46" s="6" t="str">
        <f>"刘初妮"</f>
        <v>刘初妮</v>
      </c>
      <c r="E46" s="6" t="str">
        <f t="shared" si="3"/>
        <v>女</v>
      </c>
    </row>
    <row r="47" s="1" customFormat="1" ht="21" customHeight="1" spans="1:5">
      <c r="A47" s="6">
        <v>44</v>
      </c>
      <c r="B47" s="6" t="str">
        <f>"38672022052610522074065"</f>
        <v>38672022052610522074065</v>
      </c>
      <c r="C47" s="6" t="s">
        <v>13</v>
      </c>
      <c r="D47" s="6" t="str">
        <f>"黎秀丽"</f>
        <v>黎秀丽</v>
      </c>
      <c r="E47" s="6" t="str">
        <f t="shared" si="3"/>
        <v>女</v>
      </c>
    </row>
    <row r="48" s="1" customFormat="1" ht="21" customHeight="1" spans="1:5">
      <c r="A48" s="6">
        <v>45</v>
      </c>
      <c r="B48" s="6" t="str">
        <f>"38672022052613422674109"</f>
        <v>38672022052613422674109</v>
      </c>
      <c r="C48" s="6" t="s">
        <v>13</v>
      </c>
      <c r="D48" s="6" t="str">
        <f>"陈统娅"</f>
        <v>陈统娅</v>
      </c>
      <c r="E48" s="6" t="str">
        <f t="shared" si="3"/>
        <v>女</v>
      </c>
    </row>
    <row r="49" s="1" customFormat="1" ht="21" customHeight="1" spans="1:5">
      <c r="A49" s="6">
        <v>46</v>
      </c>
      <c r="B49" s="6" t="str">
        <f>"38672022052617160174174"</f>
        <v>38672022052617160174174</v>
      </c>
      <c r="C49" s="6" t="s">
        <v>13</v>
      </c>
      <c r="D49" s="6" t="str">
        <f>"符必君"</f>
        <v>符必君</v>
      </c>
      <c r="E49" s="6" t="str">
        <f t="shared" si="3"/>
        <v>女</v>
      </c>
    </row>
    <row r="50" s="1" customFormat="1" ht="21" customHeight="1" spans="1:5">
      <c r="A50" s="6">
        <v>47</v>
      </c>
      <c r="B50" s="6" t="str">
        <f>"38672022052715040074375"</f>
        <v>38672022052715040074375</v>
      </c>
      <c r="C50" s="6" t="s">
        <v>13</v>
      </c>
      <c r="D50" s="6" t="str">
        <f>"符盼盼"</f>
        <v>符盼盼</v>
      </c>
      <c r="E50" s="6" t="str">
        <f t="shared" si="3"/>
        <v>女</v>
      </c>
    </row>
    <row r="51" s="1" customFormat="1" ht="21" customHeight="1" spans="1:5">
      <c r="A51" s="6">
        <v>48</v>
      </c>
      <c r="B51" s="6" t="str">
        <f>"38672022052816533574578"</f>
        <v>38672022052816533574578</v>
      </c>
      <c r="C51" s="6" t="s">
        <v>13</v>
      </c>
      <c r="D51" s="6" t="str">
        <f>"林永玲"</f>
        <v>林永玲</v>
      </c>
      <c r="E51" s="6" t="str">
        <f t="shared" si="3"/>
        <v>女</v>
      </c>
    </row>
    <row r="52" s="1" customFormat="1" ht="21" customHeight="1" spans="1:5">
      <c r="A52" s="6">
        <v>49</v>
      </c>
      <c r="B52" s="6" t="str">
        <f>"38672022052819535774598"</f>
        <v>38672022052819535774598</v>
      </c>
      <c r="C52" s="6" t="s">
        <v>13</v>
      </c>
      <c r="D52" s="6" t="str">
        <f>"王倩倩"</f>
        <v>王倩倩</v>
      </c>
      <c r="E52" s="6" t="str">
        <f t="shared" si="3"/>
        <v>女</v>
      </c>
    </row>
    <row r="53" s="1" customFormat="1" ht="21" customHeight="1" spans="1:5">
      <c r="A53" s="6">
        <v>50</v>
      </c>
      <c r="B53" s="6" t="str">
        <f>"38672022053016350774848"</f>
        <v>38672022053016350774848</v>
      </c>
      <c r="C53" s="6" t="s">
        <v>13</v>
      </c>
      <c r="D53" s="6" t="str">
        <f>"符蕾"</f>
        <v>符蕾</v>
      </c>
      <c r="E53" s="6" t="str">
        <f t="shared" si="3"/>
        <v>女</v>
      </c>
    </row>
    <row r="54" s="1" customFormat="1" ht="21" customHeight="1" spans="1:5">
      <c r="A54" s="6">
        <v>51</v>
      </c>
      <c r="B54" s="6" t="str">
        <f>"38672022052502292373690"</f>
        <v>38672022052502292373690</v>
      </c>
      <c r="C54" s="6" t="s">
        <v>14</v>
      </c>
      <c r="D54" s="6" t="str">
        <f>"岑运楠"</f>
        <v>岑运楠</v>
      </c>
      <c r="E54" s="6" t="str">
        <f>"男"</f>
        <v>男</v>
      </c>
    </row>
    <row r="55" s="1" customFormat="1" ht="21" customHeight="1" spans="1:5">
      <c r="A55" s="6">
        <v>52</v>
      </c>
      <c r="B55" s="6" t="str">
        <f>"38672022053109233474952"</f>
        <v>38672022053109233474952</v>
      </c>
      <c r="C55" s="6" t="s">
        <v>15</v>
      </c>
      <c r="D55" s="6" t="str">
        <f>"张玉鑫"</f>
        <v>张玉鑫</v>
      </c>
      <c r="E55" s="6" t="str">
        <f>"男"</f>
        <v>男</v>
      </c>
    </row>
    <row r="56" s="1" customFormat="1" ht="21" customHeight="1" spans="1:5">
      <c r="A56" s="6">
        <v>53</v>
      </c>
      <c r="B56" s="6" t="str">
        <f>"38672022052614443474117"</f>
        <v>38672022052614443474117</v>
      </c>
      <c r="C56" s="6" t="s">
        <v>16</v>
      </c>
      <c r="D56" s="6" t="str">
        <f>"林芳栋"</f>
        <v>林芳栋</v>
      </c>
      <c r="E56" s="6" t="str">
        <f>"男"</f>
        <v>男</v>
      </c>
    </row>
    <row r="57" s="1" customFormat="1" ht="21" customHeight="1" spans="1:5">
      <c r="A57" s="6">
        <v>54</v>
      </c>
      <c r="B57" s="6" t="str">
        <f>"38672022052309034372742"</f>
        <v>38672022052309034372742</v>
      </c>
      <c r="C57" s="6" t="s">
        <v>17</v>
      </c>
      <c r="D57" s="6" t="str">
        <f>"吴萍"</f>
        <v>吴萍</v>
      </c>
      <c r="E57" s="6" t="str">
        <f t="shared" ref="E57:E61" si="4">"女"</f>
        <v>女</v>
      </c>
    </row>
    <row r="58" s="1" customFormat="1" ht="21" customHeight="1" spans="1:5">
      <c r="A58" s="6">
        <v>55</v>
      </c>
      <c r="B58" s="6" t="str">
        <f>"38672022052309282672788"</f>
        <v>38672022052309282672788</v>
      </c>
      <c r="C58" s="6" t="s">
        <v>17</v>
      </c>
      <c r="D58" s="6" t="str">
        <f>"陈颜"</f>
        <v>陈颜</v>
      </c>
      <c r="E58" s="6" t="str">
        <f t="shared" si="4"/>
        <v>女</v>
      </c>
    </row>
    <row r="59" s="1" customFormat="1" ht="21" customHeight="1" spans="1:5">
      <c r="A59" s="6">
        <v>56</v>
      </c>
      <c r="B59" s="6" t="str">
        <f>"38672022052317073673119"</f>
        <v>38672022052317073673119</v>
      </c>
      <c r="C59" s="6" t="s">
        <v>17</v>
      </c>
      <c r="D59" s="6" t="str">
        <f>"符晓轩"</f>
        <v>符晓轩</v>
      </c>
      <c r="E59" s="6" t="str">
        <f t="shared" si="4"/>
        <v>女</v>
      </c>
    </row>
    <row r="60" s="1" customFormat="1" ht="21" customHeight="1" spans="1:5">
      <c r="A60" s="6">
        <v>57</v>
      </c>
      <c r="B60" s="6" t="str">
        <f>"38672022052409513873384"</f>
        <v>38672022052409513873384</v>
      </c>
      <c r="C60" s="6" t="s">
        <v>17</v>
      </c>
      <c r="D60" s="6" t="str">
        <f>"薛姑女"</f>
        <v>薛姑女</v>
      </c>
      <c r="E60" s="6" t="str">
        <f t="shared" si="4"/>
        <v>女</v>
      </c>
    </row>
    <row r="61" s="1" customFormat="1" ht="21" customHeight="1" spans="1:5">
      <c r="A61" s="6">
        <v>58</v>
      </c>
      <c r="B61" s="6" t="str">
        <f>"38672022052411034273429"</f>
        <v>38672022052411034273429</v>
      </c>
      <c r="C61" s="6" t="s">
        <v>17</v>
      </c>
      <c r="D61" s="6" t="str">
        <f>"林美容"</f>
        <v>林美容</v>
      </c>
      <c r="E61" s="6" t="str">
        <f t="shared" si="4"/>
        <v>女</v>
      </c>
    </row>
    <row r="62" s="1" customFormat="1" ht="21" customHeight="1" spans="1:5">
      <c r="A62" s="6">
        <v>59</v>
      </c>
      <c r="B62" s="6" t="str">
        <f>"38672022052411285173443"</f>
        <v>38672022052411285173443</v>
      </c>
      <c r="C62" s="6" t="s">
        <v>17</v>
      </c>
      <c r="D62" s="6" t="str">
        <f>"邢学源"</f>
        <v>邢学源</v>
      </c>
      <c r="E62" s="6" t="str">
        <f>"男"</f>
        <v>男</v>
      </c>
    </row>
    <row r="63" s="1" customFormat="1" ht="21" customHeight="1" spans="1:5">
      <c r="A63" s="6">
        <v>60</v>
      </c>
      <c r="B63" s="6" t="str">
        <f>"38672022052415123673517"</f>
        <v>38672022052415123673517</v>
      </c>
      <c r="C63" s="6" t="s">
        <v>17</v>
      </c>
      <c r="D63" s="6" t="str">
        <f>"李有菊"</f>
        <v>李有菊</v>
      </c>
      <c r="E63" s="6" t="str">
        <f t="shared" ref="E63:E65" si="5">"女"</f>
        <v>女</v>
      </c>
    </row>
    <row r="64" s="1" customFormat="1" ht="21" customHeight="1" spans="1:5">
      <c r="A64" s="6">
        <v>61</v>
      </c>
      <c r="B64" s="6" t="str">
        <f>"38672022052512392273800"</f>
        <v>38672022052512392273800</v>
      </c>
      <c r="C64" s="6" t="s">
        <v>17</v>
      </c>
      <c r="D64" s="6" t="str">
        <f>"陈育柔"</f>
        <v>陈育柔</v>
      </c>
      <c r="E64" s="6" t="str">
        <f t="shared" si="5"/>
        <v>女</v>
      </c>
    </row>
    <row r="65" s="1" customFormat="1" ht="21" customHeight="1" spans="1:5">
      <c r="A65" s="6">
        <v>62</v>
      </c>
      <c r="B65" s="6" t="str">
        <f>"38672022052716235974397"</f>
        <v>38672022052716235974397</v>
      </c>
      <c r="C65" s="6" t="s">
        <v>17</v>
      </c>
      <c r="D65" s="6" t="str">
        <f>"吴尾女"</f>
        <v>吴尾女</v>
      </c>
      <c r="E65" s="6" t="str">
        <f t="shared" si="5"/>
        <v>女</v>
      </c>
    </row>
    <row r="66" s="1" customFormat="1" ht="21" customHeight="1" spans="1:5">
      <c r="A66" s="6">
        <v>63</v>
      </c>
      <c r="B66" s="6" t="str">
        <f>"38672022052309235072781"</f>
        <v>38672022052309235072781</v>
      </c>
      <c r="C66" s="6" t="s">
        <v>18</v>
      </c>
      <c r="D66" s="6" t="str">
        <f>"黄鑫民"</f>
        <v>黄鑫民</v>
      </c>
      <c r="E66" s="6" t="str">
        <f>"男"</f>
        <v>男</v>
      </c>
    </row>
    <row r="67" s="1" customFormat="1" ht="21" customHeight="1" spans="1:5">
      <c r="A67" s="6">
        <v>64</v>
      </c>
      <c r="B67" s="6" t="str">
        <f>"38672022052309473572812"</f>
        <v>38672022052309473572812</v>
      </c>
      <c r="C67" s="6" t="s">
        <v>18</v>
      </c>
      <c r="D67" s="6" t="str">
        <f>"吴华玉"</f>
        <v>吴华玉</v>
      </c>
      <c r="E67" s="6" t="str">
        <f>"女"</f>
        <v>女</v>
      </c>
    </row>
    <row r="68" s="1" customFormat="1" ht="21" customHeight="1" spans="1:5">
      <c r="A68" s="6">
        <v>65</v>
      </c>
      <c r="B68" s="6" t="str">
        <f>"38672022052315215173030"</f>
        <v>38672022052315215173030</v>
      </c>
      <c r="C68" s="6" t="s">
        <v>18</v>
      </c>
      <c r="D68" s="6" t="str">
        <f>"符容敏"</f>
        <v>符容敏</v>
      </c>
      <c r="E68" s="6" t="str">
        <f>"女"</f>
        <v>女</v>
      </c>
    </row>
    <row r="69" s="1" customFormat="1" ht="21" customHeight="1" spans="1:5">
      <c r="A69" s="6">
        <v>66</v>
      </c>
      <c r="B69" s="6" t="str">
        <f>"38672022052315402173050"</f>
        <v>38672022052315402173050</v>
      </c>
      <c r="C69" s="6" t="s">
        <v>18</v>
      </c>
      <c r="D69" s="6" t="str">
        <f>"赵坚玲"</f>
        <v>赵坚玲</v>
      </c>
      <c r="E69" s="6" t="str">
        <f>"女"</f>
        <v>女</v>
      </c>
    </row>
    <row r="70" s="1" customFormat="1" ht="21" customHeight="1" spans="1:5">
      <c r="A70" s="6">
        <v>67</v>
      </c>
      <c r="B70" s="6" t="str">
        <f>"38672022052317435573141"</f>
        <v>38672022052317435573141</v>
      </c>
      <c r="C70" s="6" t="s">
        <v>18</v>
      </c>
      <c r="D70" s="6" t="str">
        <f>"符丽琼"</f>
        <v>符丽琼</v>
      </c>
      <c r="E70" s="6" t="str">
        <f>"女"</f>
        <v>女</v>
      </c>
    </row>
    <row r="71" s="1" customFormat="1" ht="21" customHeight="1" spans="1:5">
      <c r="A71" s="6">
        <v>68</v>
      </c>
      <c r="B71" s="6" t="str">
        <f>"38672022052321591373270"</f>
        <v>38672022052321591373270</v>
      </c>
      <c r="C71" s="6" t="s">
        <v>18</v>
      </c>
      <c r="D71" s="6" t="str">
        <f>" 陈汶寿"</f>
        <v> 陈汶寿</v>
      </c>
      <c r="E71" s="6" t="str">
        <f t="shared" ref="E71:E73" si="6">"男"</f>
        <v>男</v>
      </c>
    </row>
    <row r="72" s="1" customFormat="1" ht="21" customHeight="1" spans="1:5">
      <c r="A72" s="6">
        <v>69</v>
      </c>
      <c r="B72" s="6" t="str">
        <f>"38672022052611055974072"</f>
        <v>38672022052611055974072</v>
      </c>
      <c r="C72" s="6" t="s">
        <v>18</v>
      </c>
      <c r="D72" s="6" t="str">
        <f>"高家明"</f>
        <v>高家明</v>
      </c>
      <c r="E72" s="6" t="str">
        <f t="shared" si="6"/>
        <v>男</v>
      </c>
    </row>
    <row r="73" s="1" customFormat="1" ht="21" customHeight="1" spans="1:5">
      <c r="A73" s="6">
        <v>70</v>
      </c>
      <c r="B73" s="6" t="str">
        <f>"38672022052819003974590"</f>
        <v>38672022052819003974590</v>
      </c>
      <c r="C73" s="6" t="s">
        <v>18</v>
      </c>
      <c r="D73" s="6" t="str">
        <f>"杨端鸿"</f>
        <v>杨端鸿</v>
      </c>
      <c r="E73" s="6" t="str">
        <f t="shared" si="6"/>
        <v>男</v>
      </c>
    </row>
    <row r="74" s="1" customFormat="1" ht="21" customHeight="1" spans="1:5">
      <c r="A74" s="6">
        <v>71</v>
      </c>
      <c r="B74" s="6" t="str">
        <f>"38672022052911231874646"</f>
        <v>38672022052911231874646</v>
      </c>
      <c r="C74" s="6" t="s">
        <v>18</v>
      </c>
      <c r="D74" s="6" t="str">
        <f>"梁振秀"</f>
        <v>梁振秀</v>
      </c>
      <c r="E74" s="6" t="str">
        <f t="shared" ref="E74:E79" si="7">"女"</f>
        <v>女</v>
      </c>
    </row>
    <row r="75" s="1" customFormat="1" ht="21" customHeight="1" spans="1:5">
      <c r="A75" s="6">
        <v>72</v>
      </c>
      <c r="B75" s="6" t="str">
        <f>"38672022053012495474812"</f>
        <v>38672022053012495474812</v>
      </c>
      <c r="C75" s="6" t="s">
        <v>18</v>
      </c>
      <c r="D75" s="6" t="str">
        <f>"苏井美"</f>
        <v>苏井美</v>
      </c>
      <c r="E75" s="6" t="str">
        <f t="shared" si="7"/>
        <v>女</v>
      </c>
    </row>
    <row r="76" s="1" customFormat="1" ht="21" customHeight="1" spans="1:5">
      <c r="A76" s="6">
        <v>73</v>
      </c>
      <c r="B76" s="6" t="str">
        <f>"38672022052309160372767"</f>
        <v>38672022052309160372767</v>
      </c>
      <c r="C76" s="6" t="s">
        <v>19</v>
      </c>
      <c r="D76" s="6" t="str">
        <f>"王春文"</f>
        <v>王春文</v>
      </c>
      <c r="E76" s="6" t="str">
        <f t="shared" si="7"/>
        <v>女</v>
      </c>
    </row>
    <row r="77" s="1" customFormat="1" ht="21" customHeight="1" spans="1:5">
      <c r="A77" s="6">
        <v>74</v>
      </c>
      <c r="B77" s="6" t="str">
        <f>"38672022052315193873027"</f>
        <v>38672022052315193873027</v>
      </c>
      <c r="C77" s="6" t="s">
        <v>19</v>
      </c>
      <c r="D77" s="6" t="str">
        <f>"许伯香"</f>
        <v>许伯香</v>
      </c>
      <c r="E77" s="6" t="str">
        <f t="shared" si="7"/>
        <v>女</v>
      </c>
    </row>
    <row r="78" s="1" customFormat="1" ht="21" customHeight="1" spans="1:5">
      <c r="A78" s="6">
        <v>75</v>
      </c>
      <c r="B78" s="6" t="str">
        <f>"38672022052408473373338"</f>
        <v>38672022052408473373338</v>
      </c>
      <c r="C78" s="6" t="s">
        <v>19</v>
      </c>
      <c r="D78" s="6" t="str">
        <f>"羊春彩"</f>
        <v>羊春彩</v>
      </c>
      <c r="E78" s="6" t="str">
        <f t="shared" si="7"/>
        <v>女</v>
      </c>
    </row>
    <row r="79" s="1" customFormat="1" ht="21" customHeight="1" spans="1:5">
      <c r="A79" s="6">
        <v>76</v>
      </c>
      <c r="B79" s="6" t="str">
        <f>"38672022052410051273388"</f>
        <v>38672022052410051273388</v>
      </c>
      <c r="C79" s="6" t="s">
        <v>19</v>
      </c>
      <c r="D79" s="6" t="str">
        <f>"黄金霞"</f>
        <v>黄金霞</v>
      </c>
      <c r="E79" s="6" t="str">
        <f t="shared" si="7"/>
        <v>女</v>
      </c>
    </row>
    <row r="80" s="1" customFormat="1" ht="21" customHeight="1" spans="1:5">
      <c r="A80" s="6">
        <v>77</v>
      </c>
      <c r="B80" s="6" t="str">
        <f>"38672022052509450473734"</f>
        <v>38672022052509450473734</v>
      </c>
      <c r="C80" s="6" t="s">
        <v>19</v>
      </c>
      <c r="D80" s="6" t="str">
        <f>"钟立智"</f>
        <v>钟立智</v>
      </c>
      <c r="E80" s="6" t="str">
        <f>"男"</f>
        <v>男</v>
      </c>
    </row>
    <row r="81" s="1" customFormat="1" ht="21" customHeight="1" spans="1:5">
      <c r="A81" s="6">
        <v>78</v>
      </c>
      <c r="B81" s="6" t="str">
        <f>"38672022052710570974318"</f>
        <v>38672022052710570974318</v>
      </c>
      <c r="C81" s="6" t="s">
        <v>19</v>
      </c>
      <c r="D81" s="6" t="str">
        <f>"赵冠科"</f>
        <v>赵冠科</v>
      </c>
      <c r="E81" s="6" t="str">
        <f>"男"</f>
        <v>男</v>
      </c>
    </row>
    <row r="82" s="1" customFormat="1" ht="21" customHeight="1" spans="1:5">
      <c r="A82" s="6">
        <v>79</v>
      </c>
      <c r="B82" s="6" t="str">
        <f>"38672022052721210774466"</f>
        <v>38672022052721210774466</v>
      </c>
      <c r="C82" s="6" t="s">
        <v>19</v>
      </c>
      <c r="D82" s="6" t="str">
        <f>"谢书妮"</f>
        <v>谢书妮</v>
      </c>
      <c r="E82" s="6" t="str">
        <f t="shared" ref="E82:E100" si="8">"女"</f>
        <v>女</v>
      </c>
    </row>
    <row r="83" s="1" customFormat="1" ht="21" customHeight="1" spans="1:5">
      <c r="A83" s="6">
        <v>80</v>
      </c>
      <c r="B83" s="6" t="str">
        <f>"38672022053013025974814"</f>
        <v>38672022053013025974814</v>
      </c>
      <c r="C83" s="6" t="s">
        <v>19</v>
      </c>
      <c r="D83" s="6" t="str">
        <f>"黎晓风"</f>
        <v>黎晓风</v>
      </c>
      <c r="E83" s="6" t="str">
        <f t="shared" si="8"/>
        <v>女</v>
      </c>
    </row>
    <row r="84" s="1" customFormat="1" ht="21" customHeight="1" spans="1:5">
      <c r="A84" s="6">
        <v>81</v>
      </c>
      <c r="B84" s="6" t="str">
        <f>"38672022052309064472749"</f>
        <v>38672022052309064472749</v>
      </c>
      <c r="C84" s="6" t="s">
        <v>20</v>
      </c>
      <c r="D84" s="6" t="str">
        <f>"邢锶婉"</f>
        <v>邢锶婉</v>
      </c>
      <c r="E84" s="6" t="str">
        <f t="shared" si="8"/>
        <v>女</v>
      </c>
    </row>
    <row r="85" s="1" customFormat="1" ht="21" customHeight="1" spans="1:5">
      <c r="A85" s="6">
        <v>82</v>
      </c>
      <c r="B85" s="6" t="str">
        <f>"38672022052310575972894"</f>
        <v>38672022052310575972894</v>
      </c>
      <c r="C85" s="6" t="s">
        <v>20</v>
      </c>
      <c r="D85" s="6" t="str">
        <f>"许琼菊"</f>
        <v>许琼菊</v>
      </c>
      <c r="E85" s="6" t="str">
        <f t="shared" si="8"/>
        <v>女</v>
      </c>
    </row>
    <row r="86" s="1" customFormat="1" ht="21" customHeight="1" spans="1:5">
      <c r="A86" s="6">
        <v>83</v>
      </c>
      <c r="B86" s="6" t="str">
        <f>"38672022052311402472933"</f>
        <v>38672022052311402472933</v>
      </c>
      <c r="C86" s="6" t="s">
        <v>20</v>
      </c>
      <c r="D86" s="6" t="str">
        <f>"田进英"</f>
        <v>田进英</v>
      </c>
      <c r="E86" s="6" t="str">
        <f t="shared" si="8"/>
        <v>女</v>
      </c>
    </row>
    <row r="87" s="1" customFormat="1" ht="21" customHeight="1" spans="1:5">
      <c r="A87" s="6">
        <v>84</v>
      </c>
      <c r="B87" s="6" t="str">
        <f>"38672022052315034873008"</f>
        <v>38672022052315034873008</v>
      </c>
      <c r="C87" s="6" t="s">
        <v>20</v>
      </c>
      <c r="D87" s="6" t="str">
        <f>"许秋爱"</f>
        <v>许秋爱</v>
      </c>
      <c r="E87" s="6" t="str">
        <f t="shared" si="8"/>
        <v>女</v>
      </c>
    </row>
    <row r="88" s="1" customFormat="1" ht="21" customHeight="1" spans="1:5">
      <c r="A88" s="6">
        <v>85</v>
      </c>
      <c r="B88" s="6" t="str">
        <f>"38672022052316182473087"</f>
        <v>38672022052316182473087</v>
      </c>
      <c r="C88" s="6" t="s">
        <v>20</v>
      </c>
      <c r="D88" s="6" t="str">
        <f>"符月景"</f>
        <v>符月景</v>
      </c>
      <c r="E88" s="6" t="str">
        <f t="shared" si="8"/>
        <v>女</v>
      </c>
    </row>
    <row r="89" s="1" customFormat="1" ht="21" customHeight="1" spans="1:5">
      <c r="A89" s="6">
        <v>86</v>
      </c>
      <c r="B89" s="6" t="str">
        <f>"38672022052316301873094"</f>
        <v>38672022052316301873094</v>
      </c>
      <c r="C89" s="6" t="s">
        <v>20</v>
      </c>
      <c r="D89" s="6" t="str">
        <f>"黎选妹"</f>
        <v>黎选妹</v>
      </c>
      <c r="E89" s="6" t="str">
        <f t="shared" si="8"/>
        <v>女</v>
      </c>
    </row>
    <row r="90" s="1" customFormat="1" ht="21" customHeight="1" spans="1:5">
      <c r="A90" s="6">
        <v>87</v>
      </c>
      <c r="B90" s="6" t="str">
        <f>"38672022052412421673473"</f>
        <v>38672022052412421673473</v>
      </c>
      <c r="C90" s="6" t="s">
        <v>20</v>
      </c>
      <c r="D90" s="6" t="str">
        <f>"王棉茜"</f>
        <v>王棉茜</v>
      </c>
      <c r="E90" s="6" t="str">
        <f t="shared" si="8"/>
        <v>女</v>
      </c>
    </row>
    <row r="91" s="1" customFormat="1" ht="21" customHeight="1" spans="1:5">
      <c r="A91" s="6">
        <v>88</v>
      </c>
      <c r="B91" s="6" t="str">
        <f>"38672022052416141273548"</f>
        <v>38672022052416141273548</v>
      </c>
      <c r="C91" s="6" t="s">
        <v>20</v>
      </c>
      <c r="D91" s="6" t="str">
        <f>"符秋念"</f>
        <v>符秋念</v>
      </c>
      <c r="E91" s="6" t="str">
        <f t="shared" si="8"/>
        <v>女</v>
      </c>
    </row>
    <row r="92" s="1" customFormat="1" ht="21" customHeight="1" spans="1:5">
      <c r="A92" s="6">
        <v>89</v>
      </c>
      <c r="B92" s="6" t="str">
        <f>"38672022052421022473643"</f>
        <v>38672022052421022473643</v>
      </c>
      <c r="C92" s="6" t="s">
        <v>20</v>
      </c>
      <c r="D92" s="6" t="str">
        <f>"符旭霖"</f>
        <v>符旭霖</v>
      </c>
      <c r="E92" s="6" t="str">
        <f t="shared" si="8"/>
        <v>女</v>
      </c>
    </row>
    <row r="93" s="1" customFormat="1" ht="21" customHeight="1" spans="1:5">
      <c r="A93" s="6">
        <v>90</v>
      </c>
      <c r="B93" s="6" t="str">
        <f>"38672022052616084374154"</f>
        <v>38672022052616084374154</v>
      </c>
      <c r="C93" s="6" t="s">
        <v>20</v>
      </c>
      <c r="D93" s="6" t="str">
        <f>"刘传莉"</f>
        <v>刘传莉</v>
      </c>
      <c r="E93" s="6" t="str">
        <f t="shared" si="8"/>
        <v>女</v>
      </c>
    </row>
    <row r="94" s="1" customFormat="1" ht="21" customHeight="1" spans="1:5">
      <c r="A94" s="6">
        <v>91</v>
      </c>
      <c r="B94" s="6" t="str">
        <f>"38672022052709131474291"</f>
        <v>38672022052709131474291</v>
      </c>
      <c r="C94" s="6" t="s">
        <v>20</v>
      </c>
      <c r="D94" s="6" t="str">
        <f>"潘洪媚"</f>
        <v>潘洪媚</v>
      </c>
      <c r="E94" s="6" t="str">
        <f t="shared" si="8"/>
        <v>女</v>
      </c>
    </row>
    <row r="95" s="1" customFormat="1" ht="21" customHeight="1" spans="1:5">
      <c r="A95" s="6">
        <v>92</v>
      </c>
      <c r="B95" s="6" t="str">
        <f>"38672022052711425074336"</f>
        <v>38672022052711425074336</v>
      </c>
      <c r="C95" s="6" t="s">
        <v>20</v>
      </c>
      <c r="D95" s="6" t="str">
        <f>"唐艳花"</f>
        <v>唐艳花</v>
      </c>
      <c r="E95" s="6" t="str">
        <f t="shared" si="8"/>
        <v>女</v>
      </c>
    </row>
    <row r="96" s="1" customFormat="1" ht="21" customHeight="1" spans="1:5">
      <c r="A96" s="6">
        <v>93</v>
      </c>
      <c r="B96" s="6" t="str">
        <f>"38672022052715000174371"</f>
        <v>38672022052715000174371</v>
      </c>
      <c r="C96" s="6" t="s">
        <v>20</v>
      </c>
      <c r="D96" s="6" t="str">
        <f>"陈永爱"</f>
        <v>陈永爱</v>
      </c>
      <c r="E96" s="6" t="str">
        <f t="shared" si="8"/>
        <v>女</v>
      </c>
    </row>
    <row r="97" s="1" customFormat="1" ht="21" customHeight="1" spans="1:5">
      <c r="A97" s="6">
        <v>94</v>
      </c>
      <c r="B97" s="6" t="str">
        <f>"38672022052716152074394"</f>
        <v>38672022052716152074394</v>
      </c>
      <c r="C97" s="6" t="s">
        <v>20</v>
      </c>
      <c r="D97" s="6" t="str">
        <f>"张晓慧"</f>
        <v>张晓慧</v>
      </c>
      <c r="E97" s="6" t="str">
        <f t="shared" si="8"/>
        <v>女</v>
      </c>
    </row>
    <row r="98" s="1" customFormat="1" ht="21" customHeight="1" spans="1:5">
      <c r="A98" s="6">
        <v>95</v>
      </c>
      <c r="B98" s="6" t="str">
        <f>"38672022053011011574793"</f>
        <v>38672022053011011574793</v>
      </c>
      <c r="C98" s="6" t="s">
        <v>20</v>
      </c>
      <c r="D98" s="6" t="str">
        <f>"王文莲"</f>
        <v>王文莲</v>
      </c>
      <c r="E98" s="6" t="str">
        <f t="shared" si="8"/>
        <v>女</v>
      </c>
    </row>
    <row r="99" ht="21" customHeight="1" spans="1:5">
      <c r="A99" s="6">
        <v>96</v>
      </c>
      <c r="B99" s="6" t="str">
        <f>"38672022052309461972811"</f>
        <v>38672022052309461972811</v>
      </c>
      <c r="C99" s="6" t="s">
        <v>21</v>
      </c>
      <c r="D99" s="6" t="str">
        <f>"谷建斌"</f>
        <v>谷建斌</v>
      </c>
      <c r="E99" s="6" t="str">
        <f t="shared" ref="E99:E102" si="9">"男"</f>
        <v>男</v>
      </c>
    </row>
    <row r="100" ht="21" customHeight="1" spans="1:5">
      <c r="A100" s="6">
        <v>97</v>
      </c>
      <c r="B100" s="6" t="str">
        <f>"38672022052310541272891"</f>
        <v>38672022052310541272891</v>
      </c>
      <c r="C100" s="6" t="s">
        <v>21</v>
      </c>
      <c r="D100" s="6" t="str">
        <f>"李明秀"</f>
        <v>李明秀</v>
      </c>
      <c r="E100" s="6" t="str">
        <f t="shared" si="9"/>
        <v>男</v>
      </c>
    </row>
    <row r="101" s="1" customFormat="1" ht="21" customHeight="1" spans="1:5">
      <c r="A101" s="6">
        <v>98</v>
      </c>
      <c r="B101" s="6" t="str">
        <f>"38672022052415041173511"</f>
        <v>38672022052415041173511</v>
      </c>
      <c r="C101" s="6" t="s">
        <v>21</v>
      </c>
      <c r="D101" s="6" t="str">
        <f>"刘壮思"</f>
        <v>刘壮思</v>
      </c>
      <c r="E101" s="6" t="str">
        <f t="shared" si="9"/>
        <v>男</v>
      </c>
    </row>
    <row r="102" s="1" customFormat="1" ht="21" customHeight="1" spans="1:5">
      <c r="A102" s="6">
        <v>99</v>
      </c>
      <c r="B102" s="6" t="str">
        <f>"38672022052418411473609"</f>
        <v>38672022052418411473609</v>
      </c>
      <c r="C102" s="6" t="s">
        <v>21</v>
      </c>
      <c r="D102" s="6" t="str">
        <f>"孙学武"</f>
        <v>孙学武</v>
      </c>
      <c r="E102" s="6" t="str">
        <f t="shared" si="9"/>
        <v>男</v>
      </c>
    </row>
    <row r="103" s="1" customFormat="1" ht="21" customHeight="1" spans="1:5">
      <c r="A103" s="6">
        <v>100</v>
      </c>
      <c r="B103" s="6" t="str">
        <f>"38672022052410144373394"</f>
        <v>38672022052410144373394</v>
      </c>
      <c r="C103" s="6" t="s">
        <v>22</v>
      </c>
      <c r="D103" s="6" t="str">
        <f>"吴二皎"</f>
        <v>吴二皎</v>
      </c>
      <c r="E103" s="6" t="str">
        <f t="shared" ref="E103:E133" si="10">"女"</f>
        <v>女</v>
      </c>
    </row>
    <row r="104" s="1" customFormat="1" ht="21" customHeight="1" spans="1:5">
      <c r="A104" s="6">
        <v>101</v>
      </c>
      <c r="B104" s="6" t="str">
        <f>"38672022052710471974315"</f>
        <v>38672022052710471974315</v>
      </c>
      <c r="C104" s="6" t="s">
        <v>22</v>
      </c>
      <c r="D104" s="6" t="str">
        <f>"孙贞梅"</f>
        <v>孙贞梅</v>
      </c>
      <c r="E104" s="6" t="str">
        <f t="shared" si="10"/>
        <v>女</v>
      </c>
    </row>
    <row r="105" s="1" customFormat="1" ht="21" customHeight="1" spans="1:5">
      <c r="A105" s="6">
        <v>102</v>
      </c>
      <c r="B105" s="6" t="str">
        <f>"38672022052711201774324"</f>
        <v>38672022052711201774324</v>
      </c>
      <c r="C105" s="6" t="s">
        <v>22</v>
      </c>
      <c r="D105" s="6" t="str">
        <f>"赵香艳"</f>
        <v>赵香艳</v>
      </c>
      <c r="E105" s="6" t="str">
        <f t="shared" si="10"/>
        <v>女</v>
      </c>
    </row>
    <row r="106" ht="21" customHeight="1" spans="1:5">
      <c r="A106" s="6">
        <v>103</v>
      </c>
      <c r="B106" s="6" t="str">
        <f>"38672022052309153272766"</f>
        <v>38672022052309153272766</v>
      </c>
      <c r="C106" s="6" t="s">
        <v>23</v>
      </c>
      <c r="D106" s="6" t="str">
        <f>"余丹花"</f>
        <v>余丹花</v>
      </c>
      <c r="E106" s="6" t="str">
        <f t="shared" si="10"/>
        <v>女</v>
      </c>
    </row>
    <row r="107" ht="21" customHeight="1" spans="1:5">
      <c r="A107" s="6">
        <v>104</v>
      </c>
      <c r="B107" s="6" t="str">
        <f>"38672022052309200672773"</f>
        <v>38672022052309200672773</v>
      </c>
      <c r="C107" s="6" t="s">
        <v>23</v>
      </c>
      <c r="D107" s="6" t="str">
        <f>"郭井丽"</f>
        <v>郭井丽</v>
      </c>
      <c r="E107" s="6" t="str">
        <f t="shared" si="10"/>
        <v>女</v>
      </c>
    </row>
    <row r="108" ht="21" customHeight="1" spans="1:5">
      <c r="A108" s="6">
        <v>105</v>
      </c>
      <c r="B108" s="6" t="str">
        <f>"38672022052309362572800"</f>
        <v>38672022052309362572800</v>
      </c>
      <c r="C108" s="6" t="s">
        <v>23</v>
      </c>
      <c r="D108" s="6" t="str">
        <f>"符丽晶"</f>
        <v>符丽晶</v>
      </c>
      <c r="E108" s="6" t="str">
        <f t="shared" si="10"/>
        <v>女</v>
      </c>
    </row>
    <row r="109" ht="21" customHeight="1" spans="1:5">
      <c r="A109" s="6">
        <v>106</v>
      </c>
      <c r="B109" s="6" t="str">
        <f>"38672022052312205672954"</f>
        <v>38672022052312205672954</v>
      </c>
      <c r="C109" s="6" t="s">
        <v>23</v>
      </c>
      <c r="D109" s="6" t="str">
        <f>"符海劲"</f>
        <v>符海劲</v>
      </c>
      <c r="E109" s="6" t="str">
        <f t="shared" si="10"/>
        <v>女</v>
      </c>
    </row>
    <row r="110" ht="21" customHeight="1" spans="1:5">
      <c r="A110" s="6">
        <v>107</v>
      </c>
      <c r="B110" s="6" t="str">
        <f>"38672022052312572372973"</f>
        <v>38672022052312572372973</v>
      </c>
      <c r="C110" s="6" t="s">
        <v>23</v>
      </c>
      <c r="D110" s="6" t="str">
        <f>"谢元香"</f>
        <v>谢元香</v>
      </c>
      <c r="E110" s="6" t="str">
        <f t="shared" si="10"/>
        <v>女</v>
      </c>
    </row>
    <row r="111" ht="21" customHeight="1" spans="1:5">
      <c r="A111" s="6">
        <v>108</v>
      </c>
      <c r="B111" s="6" t="str">
        <f>"38672022052316212173088"</f>
        <v>38672022052316212173088</v>
      </c>
      <c r="C111" s="6" t="s">
        <v>23</v>
      </c>
      <c r="D111" s="6" t="str">
        <f>"谢书楼"</f>
        <v>谢书楼</v>
      </c>
      <c r="E111" s="6" t="str">
        <f t="shared" si="10"/>
        <v>女</v>
      </c>
    </row>
    <row r="112" ht="21" customHeight="1" spans="1:5">
      <c r="A112" s="6">
        <v>109</v>
      </c>
      <c r="B112" s="6" t="str">
        <f>"38672022052319512873195"</f>
        <v>38672022052319512873195</v>
      </c>
      <c r="C112" s="6" t="s">
        <v>23</v>
      </c>
      <c r="D112" s="6" t="str">
        <f>"徐魁娟"</f>
        <v>徐魁娟</v>
      </c>
      <c r="E112" s="6" t="str">
        <f t="shared" si="10"/>
        <v>女</v>
      </c>
    </row>
    <row r="113" ht="21" customHeight="1" spans="1:5">
      <c r="A113" s="6">
        <v>110</v>
      </c>
      <c r="B113" s="6" t="str">
        <f>"38672022052320110973205"</f>
        <v>38672022052320110973205</v>
      </c>
      <c r="C113" s="6" t="s">
        <v>23</v>
      </c>
      <c r="D113" s="6" t="str">
        <f>"李带娥"</f>
        <v>李带娥</v>
      </c>
      <c r="E113" s="6" t="str">
        <f t="shared" si="10"/>
        <v>女</v>
      </c>
    </row>
    <row r="114" ht="21" customHeight="1" spans="1:5">
      <c r="A114" s="6">
        <v>111</v>
      </c>
      <c r="B114" s="6" t="str">
        <f>"38672022052320281473217"</f>
        <v>38672022052320281473217</v>
      </c>
      <c r="C114" s="6" t="s">
        <v>23</v>
      </c>
      <c r="D114" s="6" t="str">
        <f>"吴文丽"</f>
        <v>吴文丽</v>
      </c>
      <c r="E114" s="6" t="str">
        <f t="shared" si="10"/>
        <v>女</v>
      </c>
    </row>
    <row r="115" ht="21" customHeight="1" spans="1:5">
      <c r="A115" s="6">
        <v>112</v>
      </c>
      <c r="B115" s="6" t="str">
        <f>"38672022052409395273374"</f>
        <v>38672022052409395273374</v>
      </c>
      <c r="C115" s="6" t="s">
        <v>23</v>
      </c>
      <c r="D115" s="6" t="str">
        <f>"蔡玉媚"</f>
        <v>蔡玉媚</v>
      </c>
      <c r="E115" s="6" t="str">
        <f t="shared" si="10"/>
        <v>女</v>
      </c>
    </row>
    <row r="116" ht="21" customHeight="1" spans="1:5">
      <c r="A116" s="6">
        <v>113</v>
      </c>
      <c r="B116" s="6" t="str">
        <f>"38672022052412273273467"</f>
        <v>38672022052412273273467</v>
      </c>
      <c r="C116" s="6" t="s">
        <v>23</v>
      </c>
      <c r="D116" s="6" t="str">
        <f>"邢珍"</f>
        <v>邢珍</v>
      </c>
      <c r="E116" s="6" t="str">
        <f t="shared" si="10"/>
        <v>女</v>
      </c>
    </row>
    <row r="117" ht="21" customHeight="1" spans="1:5">
      <c r="A117" s="6">
        <v>114</v>
      </c>
      <c r="B117" s="6" t="str">
        <f>"38672022052415383773525"</f>
        <v>38672022052415383773525</v>
      </c>
      <c r="C117" s="6" t="s">
        <v>23</v>
      </c>
      <c r="D117" s="6" t="str">
        <f>"刘上秀"</f>
        <v>刘上秀</v>
      </c>
      <c r="E117" s="6" t="str">
        <f t="shared" si="10"/>
        <v>女</v>
      </c>
    </row>
    <row r="118" ht="21" customHeight="1" spans="1:5">
      <c r="A118" s="6">
        <v>115</v>
      </c>
      <c r="B118" s="6" t="str">
        <f>"38672022052417375373586"</f>
        <v>38672022052417375373586</v>
      </c>
      <c r="C118" s="6" t="s">
        <v>23</v>
      </c>
      <c r="D118" s="6" t="str">
        <f>"苏彩鸿"</f>
        <v>苏彩鸿</v>
      </c>
      <c r="E118" s="6" t="str">
        <f t="shared" si="10"/>
        <v>女</v>
      </c>
    </row>
    <row r="119" ht="21" customHeight="1" spans="1:5">
      <c r="A119" s="6">
        <v>116</v>
      </c>
      <c r="B119" s="6" t="str">
        <f>"38672022052420343173630"</f>
        <v>38672022052420343173630</v>
      </c>
      <c r="C119" s="6" t="s">
        <v>23</v>
      </c>
      <c r="D119" s="6" t="str">
        <f>"符茂琼"</f>
        <v>符茂琼</v>
      </c>
      <c r="E119" s="6" t="str">
        <f t="shared" si="10"/>
        <v>女</v>
      </c>
    </row>
    <row r="120" ht="21" customHeight="1" spans="1:5">
      <c r="A120" s="6">
        <v>117</v>
      </c>
      <c r="B120" s="6" t="str">
        <f>"38672022052421310773653"</f>
        <v>38672022052421310773653</v>
      </c>
      <c r="C120" s="6" t="s">
        <v>23</v>
      </c>
      <c r="D120" s="6" t="str">
        <f>"黎秀蕊"</f>
        <v>黎秀蕊</v>
      </c>
      <c r="E120" s="6" t="str">
        <f t="shared" si="10"/>
        <v>女</v>
      </c>
    </row>
    <row r="121" ht="21" customHeight="1" spans="1:5">
      <c r="A121" s="6">
        <v>118</v>
      </c>
      <c r="B121" s="6" t="str">
        <f>"38672022052422080473670"</f>
        <v>38672022052422080473670</v>
      </c>
      <c r="C121" s="6" t="s">
        <v>23</v>
      </c>
      <c r="D121" s="6" t="str">
        <f>"李初月"</f>
        <v>李初月</v>
      </c>
      <c r="E121" s="6" t="str">
        <f t="shared" si="10"/>
        <v>女</v>
      </c>
    </row>
    <row r="122" ht="21" customHeight="1" spans="1:5">
      <c r="A122" s="6">
        <v>119</v>
      </c>
      <c r="B122" s="6" t="str">
        <f>"38672022052509422873732"</f>
        <v>38672022052509422873732</v>
      </c>
      <c r="C122" s="6" t="s">
        <v>23</v>
      </c>
      <c r="D122" s="6" t="str">
        <f>"简树香"</f>
        <v>简树香</v>
      </c>
      <c r="E122" s="6" t="str">
        <f t="shared" si="10"/>
        <v>女</v>
      </c>
    </row>
    <row r="123" ht="21" customHeight="1" spans="1:5">
      <c r="A123" s="6">
        <v>120</v>
      </c>
      <c r="B123" s="6" t="str">
        <f>"38672022052512581573807"</f>
        <v>38672022052512581573807</v>
      </c>
      <c r="C123" s="6" t="s">
        <v>23</v>
      </c>
      <c r="D123" s="6" t="str">
        <f>"张丽艳"</f>
        <v>张丽艳</v>
      </c>
      <c r="E123" s="6" t="str">
        <f t="shared" si="10"/>
        <v>女</v>
      </c>
    </row>
    <row r="124" ht="21" customHeight="1" spans="1:5">
      <c r="A124" s="6">
        <v>121</v>
      </c>
      <c r="B124" s="6" t="str">
        <f>"38672022052515274473849"</f>
        <v>38672022052515274473849</v>
      </c>
      <c r="C124" s="6" t="s">
        <v>23</v>
      </c>
      <c r="D124" s="6" t="str">
        <f>"李壮椒"</f>
        <v>李壮椒</v>
      </c>
      <c r="E124" s="6" t="str">
        <f t="shared" si="10"/>
        <v>女</v>
      </c>
    </row>
    <row r="125" ht="21" customHeight="1" spans="1:5">
      <c r="A125" s="6">
        <v>122</v>
      </c>
      <c r="B125" s="6" t="str">
        <f>"38672022052517484373900"</f>
        <v>38672022052517484373900</v>
      </c>
      <c r="C125" s="6" t="s">
        <v>23</v>
      </c>
      <c r="D125" s="6" t="str">
        <f>"符亚妹"</f>
        <v>符亚妹</v>
      </c>
      <c r="E125" s="6" t="str">
        <f t="shared" si="10"/>
        <v>女</v>
      </c>
    </row>
    <row r="126" ht="21" customHeight="1" spans="1:5">
      <c r="A126" s="6">
        <v>123</v>
      </c>
      <c r="B126" s="6" t="str">
        <f>"38672022052616224374161"</f>
        <v>38672022052616224374161</v>
      </c>
      <c r="C126" s="6" t="s">
        <v>23</v>
      </c>
      <c r="D126" s="6" t="str">
        <f>"郑家莲"</f>
        <v>郑家莲</v>
      </c>
      <c r="E126" s="6" t="str">
        <f t="shared" si="10"/>
        <v>女</v>
      </c>
    </row>
    <row r="127" ht="21" customHeight="1" spans="1:5">
      <c r="A127" s="6">
        <v>124</v>
      </c>
      <c r="B127" s="6" t="str">
        <f>"38672022052618091474183"</f>
        <v>38672022052618091474183</v>
      </c>
      <c r="C127" s="6" t="s">
        <v>23</v>
      </c>
      <c r="D127" s="6" t="str">
        <f>"陈菲菲"</f>
        <v>陈菲菲</v>
      </c>
      <c r="E127" s="6" t="str">
        <f t="shared" si="10"/>
        <v>女</v>
      </c>
    </row>
    <row r="128" ht="21" customHeight="1" spans="1:5">
      <c r="A128" s="6">
        <v>125</v>
      </c>
      <c r="B128" s="6" t="str">
        <f>"38672022052619311874206"</f>
        <v>38672022052619311874206</v>
      </c>
      <c r="C128" s="6" t="s">
        <v>23</v>
      </c>
      <c r="D128" s="6" t="str">
        <f>"李金花"</f>
        <v>李金花</v>
      </c>
      <c r="E128" s="6" t="str">
        <f t="shared" si="10"/>
        <v>女</v>
      </c>
    </row>
    <row r="129" ht="21" customHeight="1" spans="1:5">
      <c r="A129" s="6">
        <v>126</v>
      </c>
      <c r="B129" s="6" t="str">
        <f>"38672022052715094074377"</f>
        <v>38672022052715094074377</v>
      </c>
      <c r="C129" s="6" t="s">
        <v>23</v>
      </c>
      <c r="D129" s="6" t="str">
        <f>"李荣珊"</f>
        <v>李荣珊</v>
      </c>
      <c r="E129" s="6" t="str">
        <f t="shared" si="10"/>
        <v>女</v>
      </c>
    </row>
    <row r="130" ht="21" customHeight="1" spans="1:5">
      <c r="A130" s="6">
        <v>127</v>
      </c>
      <c r="B130" s="6" t="str">
        <f>"38672022052910341074638"</f>
        <v>38672022052910341074638</v>
      </c>
      <c r="C130" s="6" t="s">
        <v>23</v>
      </c>
      <c r="D130" s="6" t="str">
        <f>"陈慧姬"</f>
        <v>陈慧姬</v>
      </c>
      <c r="E130" s="6" t="str">
        <f t="shared" si="10"/>
        <v>女</v>
      </c>
    </row>
    <row r="131" ht="21" customHeight="1" spans="1:5">
      <c r="A131" s="6">
        <v>128</v>
      </c>
      <c r="B131" s="6" t="str">
        <f>"38672022052918040774701"</f>
        <v>38672022052918040774701</v>
      </c>
      <c r="C131" s="6" t="s">
        <v>23</v>
      </c>
      <c r="D131" s="6" t="str">
        <f>"李扬慧"</f>
        <v>李扬慧</v>
      </c>
      <c r="E131" s="6" t="str">
        <f t="shared" si="10"/>
        <v>女</v>
      </c>
    </row>
    <row r="132" ht="21" customHeight="1" spans="1:5">
      <c r="A132" s="6">
        <v>129</v>
      </c>
      <c r="B132" s="6" t="str">
        <f>"38672022052922480174752"</f>
        <v>38672022052922480174752</v>
      </c>
      <c r="C132" s="6" t="s">
        <v>23</v>
      </c>
      <c r="D132" s="6" t="str">
        <f>"黄海青"</f>
        <v>黄海青</v>
      </c>
      <c r="E132" s="6" t="str">
        <f t="shared" si="10"/>
        <v>女</v>
      </c>
    </row>
    <row r="133" ht="21" customHeight="1" spans="1:5">
      <c r="A133" s="6">
        <v>130</v>
      </c>
      <c r="B133" s="6" t="str">
        <f>"38672022053100203674931"</f>
        <v>38672022053100203674931</v>
      </c>
      <c r="C133" s="6" t="s">
        <v>23</v>
      </c>
      <c r="D133" s="6" t="str">
        <f>"李元桃"</f>
        <v>李元桃</v>
      </c>
      <c r="E133" s="6" t="str">
        <f t="shared" si="10"/>
        <v>女</v>
      </c>
    </row>
    <row r="134" ht="21" customHeight="1" spans="1:5">
      <c r="A134" s="7">
        <v>131</v>
      </c>
      <c r="B134" s="7" t="str">
        <f>"38672022052309072172752"</f>
        <v>38672022052309072172752</v>
      </c>
      <c r="C134" s="7" t="s">
        <v>24</v>
      </c>
      <c r="D134" s="7" t="str">
        <f>"王继珍"</f>
        <v>王继珍</v>
      </c>
      <c r="E134" s="7" t="str">
        <f t="shared" ref="E134:E143" si="11">"女"</f>
        <v>女</v>
      </c>
    </row>
    <row r="135" ht="21" customHeight="1" spans="1:5">
      <c r="A135" s="6">
        <v>132</v>
      </c>
      <c r="B135" s="6" t="str">
        <f>"38672022052309172772770"</f>
        <v>38672022052309172772770</v>
      </c>
      <c r="C135" s="6" t="s">
        <v>24</v>
      </c>
      <c r="D135" s="6" t="str">
        <f>"陈少娜"</f>
        <v>陈少娜</v>
      </c>
      <c r="E135" s="6" t="str">
        <f t="shared" si="11"/>
        <v>女</v>
      </c>
    </row>
    <row r="136" ht="21" customHeight="1" spans="1:5">
      <c r="A136" s="6">
        <v>133</v>
      </c>
      <c r="B136" s="6" t="str">
        <f>"38672022052309214472777"</f>
        <v>38672022052309214472777</v>
      </c>
      <c r="C136" s="6" t="s">
        <v>24</v>
      </c>
      <c r="D136" s="6" t="str">
        <f>"刘桃桂"</f>
        <v>刘桃桂</v>
      </c>
      <c r="E136" s="6" t="str">
        <f t="shared" si="11"/>
        <v>女</v>
      </c>
    </row>
    <row r="137" ht="21" customHeight="1" spans="1:5">
      <c r="A137" s="6">
        <v>134</v>
      </c>
      <c r="B137" s="6" t="str">
        <f>"38672022052309284972789"</f>
        <v>38672022052309284972789</v>
      </c>
      <c r="C137" s="6" t="s">
        <v>24</v>
      </c>
      <c r="D137" s="6" t="str">
        <f>"王盈慧"</f>
        <v>王盈慧</v>
      </c>
      <c r="E137" s="6" t="str">
        <f t="shared" si="11"/>
        <v>女</v>
      </c>
    </row>
    <row r="138" ht="21" customHeight="1" spans="1:5">
      <c r="A138" s="6">
        <v>135</v>
      </c>
      <c r="B138" s="6" t="str">
        <f>"38672022052309344772795"</f>
        <v>38672022052309344772795</v>
      </c>
      <c r="C138" s="6" t="s">
        <v>24</v>
      </c>
      <c r="D138" s="6" t="str">
        <f>"符嫦嫦"</f>
        <v>符嫦嫦</v>
      </c>
      <c r="E138" s="6" t="str">
        <f t="shared" si="11"/>
        <v>女</v>
      </c>
    </row>
    <row r="139" ht="21" customHeight="1" spans="1:5">
      <c r="A139" s="6">
        <v>136</v>
      </c>
      <c r="B139" s="6" t="str">
        <f>"38672022052310070872841"</f>
        <v>38672022052310070872841</v>
      </c>
      <c r="C139" s="6" t="s">
        <v>24</v>
      </c>
      <c r="D139" s="6" t="str">
        <f>"徐魁兰"</f>
        <v>徐魁兰</v>
      </c>
      <c r="E139" s="6" t="str">
        <f t="shared" si="11"/>
        <v>女</v>
      </c>
    </row>
    <row r="140" ht="21" customHeight="1" spans="1:5">
      <c r="A140" s="6">
        <v>137</v>
      </c>
      <c r="B140" s="6" t="str">
        <f>"38672022052310340772867"</f>
        <v>38672022052310340772867</v>
      </c>
      <c r="C140" s="6" t="s">
        <v>24</v>
      </c>
      <c r="D140" s="6" t="str">
        <f>"罗月爱"</f>
        <v>罗月爱</v>
      </c>
      <c r="E140" s="6" t="str">
        <f t="shared" si="11"/>
        <v>女</v>
      </c>
    </row>
    <row r="141" ht="21" customHeight="1" spans="1:5">
      <c r="A141" s="6">
        <v>138</v>
      </c>
      <c r="B141" s="6" t="str">
        <f>"38672022052311373472929"</f>
        <v>38672022052311373472929</v>
      </c>
      <c r="C141" s="6" t="s">
        <v>24</v>
      </c>
      <c r="D141" s="6" t="str">
        <f>"陈焕窕"</f>
        <v>陈焕窕</v>
      </c>
      <c r="E141" s="6" t="str">
        <f t="shared" si="11"/>
        <v>女</v>
      </c>
    </row>
    <row r="142" ht="21" customHeight="1" spans="1:5">
      <c r="A142" s="6">
        <v>139</v>
      </c>
      <c r="B142" s="6" t="str">
        <f>"38672022052312284672958"</f>
        <v>38672022052312284672958</v>
      </c>
      <c r="C142" s="6" t="s">
        <v>24</v>
      </c>
      <c r="D142" s="6" t="str">
        <f>"陈丽"</f>
        <v>陈丽</v>
      </c>
      <c r="E142" s="6" t="str">
        <f t="shared" si="11"/>
        <v>女</v>
      </c>
    </row>
    <row r="143" ht="21" customHeight="1" spans="1:5">
      <c r="A143" s="6">
        <v>140</v>
      </c>
      <c r="B143" s="6" t="str">
        <f>"38672022052314413372995"</f>
        <v>38672022052314413372995</v>
      </c>
      <c r="C143" s="6" t="s">
        <v>24</v>
      </c>
      <c r="D143" s="6" t="str">
        <f>"谢环"</f>
        <v>谢环</v>
      </c>
      <c r="E143" s="6" t="str">
        <f t="shared" si="11"/>
        <v>女</v>
      </c>
    </row>
    <row r="144" ht="21" customHeight="1" spans="1:5">
      <c r="A144" s="6">
        <v>141</v>
      </c>
      <c r="B144" s="6" t="str">
        <f>"38672022052315264273038"</f>
        <v>38672022052315264273038</v>
      </c>
      <c r="C144" s="6" t="s">
        <v>24</v>
      </c>
      <c r="D144" s="6" t="str">
        <f>"吴多雄"</f>
        <v>吴多雄</v>
      </c>
      <c r="E144" s="6" t="str">
        <f>"男"</f>
        <v>男</v>
      </c>
    </row>
    <row r="145" ht="21" customHeight="1" spans="1:5">
      <c r="A145" s="6">
        <v>142</v>
      </c>
      <c r="B145" s="6" t="str">
        <f>"38672022052320241173213"</f>
        <v>38672022052320241173213</v>
      </c>
      <c r="C145" s="6" t="s">
        <v>24</v>
      </c>
      <c r="D145" s="6" t="str">
        <f>"邓文妹"</f>
        <v>邓文妹</v>
      </c>
      <c r="E145" s="6" t="str">
        <f>"女"</f>
        <v>女</v>
      </c>
    </row>
    <row r="146" ht="21" customHeight="1" spans="1:5">
      <c r="A146" s="6">
        <v>143</v>
      </c>
      <c r="B146" s="6" t="str">
        <f>"38672022052322301573285"</f>
        <v>38672022052322301573285</v>
      </c>
      <c r="C146" s="6" t="s">
        <v>24</v>
      </c>
      <c r="D146" s="6" t="str">
        <f>"梁亚程"</f>
        <v>梁亚程</v>
      </c>
      <c r="E146" s="6" t="str">
        <f>"女"</f>
        <v>女</v>
      </c>
    </row>
    <row r="147" ht="21" customHeight="1" spans="1:5">
      <c r="A147" s="6">
        <v>144</v>
      </c>
      <c r="B147" s="6" t="str">
        <f>"38672022052409271773367"</f>
        <v>38672022052409271773367</v>
      </c>
      <c r="C147" s="6" t="s">
        <v>24</v>
      </c>
      <c r="D147" s="6" t="str">
        <f>"徐日觉"</f>
        <v>徐日觉</v>
      </c>
      <c r="E147" s="6" t="str">
        <f>"男"</f>
        <v>男</v>
      </c>
    </row>
    <row r="148" ht="21" customHeight="1" spans="1:5">
      <c r="A148" s="6">
        <v>145</v>
      </c>
      <c r="B148" s="6" t="str">
        <f>"38672022052414535473503"</f>
        <v>38672022052414535473503</v>
      </c>
      <c r="C148" s="6" t="s">
        <v>24</v>
      </c>
      <c r="D148" s="6" t="str">
        <f>"王红蕖"</f>
        <v>王红蕖</v>
      </c>
      <c r="E148" s="6" t="str">
        <f t="shared" ref="E148:E150" si="12">"女"</f>
        <v>女</v>
      </c>
    </row>
    <row r="149" ht="21" customHeight="1" spans="1:5">
      <c r="A149" s="6">
        <v>146</v>
      </c>
      <c r="B149" s="6" t="str">
        <f>"38672022052417534373598"</f>
        <v>38672022052417534373598</v>
      </c>
      <c r="C149" s="6" t="s">
        <v>24</v>
      </c>
      <c r="D149" s="6" t="str">
        <f>"林琦影"</f>
        <v>林琦影</v>
      </c>
      <c r="E149" s="6" t="str">
        <f t="shared" si="12"/>
        <v>女</v>
      </c>
    </row>
    <row r="150" ht="21" customHeight="1" spans="1:5">
      <c r="A150" s="6">
        <v>147</v>
      </c>
      <c r="B150" s="6" t="str">
        <f>"38672022052513181573813"</f>
        <v>38672022052513181573813</v>
      </c>
      <c r="C150" s="6" t="s">
        <v>24</v>
      </c>
      <c r="D150" s="6" t="str">
        <f>"陈媚女"</f>
        <v>陈媚女</v>
      </c>
      <c r="E150" s="6" t="str">
        <f t="shared" si="12"/>
        <v>女</v>
      </c>
    </row>
    <row r="151" ht="21" customHeight="1" spans="1:5">
      <c r="A151" s="6">
        <v>148</v>
      </c>
      <c r="B151" s="6" t="str">
        <f>"38672022052515241673847"</f>
        <v>38672022052515241673847</v>
      </c>
      <c r="C151" s="6" t="s">
        <v>24</v>
      </c>
      <c r="D151" s="6" t="str">
        <f>"符裕帅"</f>
        <v>符裕帅</v>
      </c>
      <c r="E151" s="6" t="str">
        <f>"男"</f>
        <v>男</v>
      </c>
    </row>
    <row r="152" ht="21" customHeight="1" spans="1:5">
      <c r="A152" s="6">
        <v>149</v>
      </c>
      <c r="B152" s="6" t="str">
        <f>"38672022052518170473909"</f>
        <v>38672022052518170473909</v>
      </c>
      <c r="C152" s="6" t="s">
        <v>24</v>
      </c>
      <c r="D152" s="6" t="str">
        <f>"陈永妍"</f>
        <v>陈永妍</v>
      </c>
      <c r="E152" s="6" t="str">
        <f>"女"</f>
        <v>女</v>
      </c>
    </row>
    <row r="153" ht="21" customHeight="1" spans="1:5">
      <c r="A153" s="6">
        <v>150</v>
      </c>
      <c r="B153" s="6" t="str">
        <f>"38672022052811573174526"</f>
        <v>38672022052811573174526</v>
      </c>
      <c r="C153" s="6" t="s">
        <v>24</v>
      </c>
      <c r="D153" s="6" t="str">
        <f>"何曼"</f>
        <v>何曼</v>
      </c>
      <c r="E153" s="6" t="str">
        <f>"女"</f>
        <v>女</v>
      </c>
    </row>
    <row r="154" ht="21" customHeight="1" spans="1:5">
      <c r="A154" s="6">
        <v>151</v>
      </c>
      <c r="B154" s="6" t="str">
        <f>"38672022052902065874628"</f>
        <v>38672022052902065874628</v>
      </c>
      <c r="C154" s="6" t="s">
        <v>24</v>
      </c>
      <c r="D154" s="6" t="str">
        <f>"郑大超"</f>
        <v>郑大超</v>
      </c>
      <c r="E154" s="6" t="str">
        <f>"男"</f>
        <v>男</v>
      </c>
    </row>
    <row r="155" ht="21" customHeight="1" spans="1:5">
      <c r="A155" s="6">
        <v>152</v>
      </c>
      <c r="B155" s="6" t="str">
        <f>"38672022052916495574691"</f>
        <v>38672022052916495574691</v>
      </c>
      <c r="C155" s="6" t="s">
        <v>24</v>
      </c>
      <c r="D155" s="6" t="str">
        <f>"卓钰芸"</f>
        <v>卓钰芸</v>
      </c>
      <c r="E155" s="6" t="str">
        <f t="shared" ref="E155:E157" si="13">"女"</f>
        <v>女</v>
      </c>
    </row>
    <row r="156" ht="21" customHeight="1" spans="1:5">
      <c r="A156" s="6">
        <v>153</v>
      </c>
      <c r="B156" s="6" t="str">
        <f>"38672022053111153474975"</f>
        <v>38672022053111153474975</v>
      </c>
      <c r="C156" s="6" t="s">
        <v>24</v>
      </c>
      <c r="D156" s="6" t="str">
        <f>"吴小箐"</f>
        <v>吴小箐</v>
      </c>
      <c r="E156" s="6" t="str">
        <f t="shared" si="13"/>
        <v>女</v>
      </c>
    </row>
    <row r="157" ht="21" customHeight="1" spans="1:5">
      <c r="A157" s="6">
        <v>154</v>
      </c>
      <c r="B157" s="6" t="str">
        <f>"38672022052311453972935"</f>
        <v>38672022052311453972935</v>
      </c>
      <c r="C157" s="6" t="s">
        <v>25</v>
      </c>
      <c r="D157" s="6" t="str">
        <f>"黄光丽"</f>
        <v>黄光丽</v>
      </c>
      <c r="E157" s="6" t="str">
        <f t="shared" si="13"/>
        <v>女</v>
      </c>
    </row>
    <row r="158" ht="21" customHeight="1" spans="1:5">
      <c r="A158" s="6">
        <v>155</v>
      </c>
      <c r="B158" s="6" t="str">
        <f>"38672022052312160972950"</f>
        <v>38672022052312160972950</v>
      </c>
      <c r="C158" s="6" t="s">
        <v>25</v>
      </c>
      <c r="D158" s="6" t="str">
        <f>"罗成山"</f>
        <v>罗成山</v>
      </c>
      <c r="E158" s="6" t="str">
        <f>"男"</f>
        <v>男</v>
      </c>
    </row>
    <row r="159" ht="21" customHeight="1" spans="1:5">
      <c r="A159" s="6">
        <v>156</v>
      </c>
      <c r="B159" s="6" t="str">
        <f>"38672022052313014872974"</f>
        <v>38672022052313014872974</v>
      </c>
      <c r="C159" s="6" t="s">
        <v>25</v>
      </c>
      <c r="D159" s="6" t="str">
        <f>"吴英萍"</f>
        <v>吴英萍</v>
      </c>
      <c r="E159" s="6" t="str">
        <f t="shared" ref="E159:E163" si="14">"女"</f>
        <v>女</v>
      </c>
    </row>
    <row r="160" ht="21" customHeight="1" spans="1:5">
      <c r="A160" s="6">
        <v>157</v>
      </c>
      <c r="B160" s="6" t="str">
        <f>"38672022052316505173107"</f>
        <v>38672022052316505173107</v>
      </c>
      <c r="C160" s="6" t="s">
        <v>25</v>
      </c>
      <c r="D160" s="6" t="str">
        <f>"陈亚珠"</f>
        <v>陈亚珠</v>
      </c>
      <c r="E160" s="6" t="str">
        <f t="shared" si="14"/>
        <v>女</v>
      </c>
    </row>
    <row r="161" ht="21" customHeight="1" spans="1:5">
      <c r="A161" s="6">
        <v>158</v>
      </c>
      <c r="B161" s="6" t="str">
        <f>"38672022052316530873108"</f>
        <v>38672022052316530873108</v>
      </c>
      <c r="C161" s="6" t="s">
        <v>25</v>
      </c>
      <c r="D161" s="6" t="str">
        <f>"符多"</f>
        <v>符多</v>
      </c>
      <c r="E161" s="6" t="str">
        <f>"男"</f>
        <v>男</v>
      </c>
    </row>
    <row r="162" ht="21" customHeight="1" spans="1:5">
      <c r="A162" s="6">
        <v>159</v>
      </c>
      <c r="B162" s="6" t="str">
        <f>"38672022052414591073507"</f>
        <v>38672022052414591073507</v>
      </c>
      <c r="C162" s="6" t="s">
        <v>25</v>
      </c>
      <c r="D162" s="6" t="str">
        <f>"张美慧"</f>
        <v>张美慧</v>
      </c>
      <c r="E162" s="6" t="str">
        <f t="shared" si="14"/>
        <v>女</v>
      </c>
    </row>
    <row r="163" ht="21" customHeight="1" spans="1:5">
      <c r="A163" s="6">
        <v>160</v>
      </c>
      <c r="B163" s="6" t="str">
        <f>"38672022052521503673960"</f>
        <v>38672022052521503673960</v>
      </c>
      <c r="C163" s="6" t="s">
        <v>25</v>
      </c>
      <c r="D163" s="6" t="str">
        <f>"羊华女"</f>
        <v>羊华女</v>
      </c>
      <c r="E163" s="6" t="str">
        <f t="shared" si="14"/>
        <v>女</v>
      </c>
    </row>
    <row r="164" ht="21" customHeight="1" spans="1:5">
      <c r="A164" s="6">
        <v>161</v>
      </c>
      <c r="B164" s="6" t="str">
        <f>"38672022052812164674529"</f>
        <v>38672022052812164674529</v>
      </c>
      <c r="C164" s="6" t="s">
        <v>25</v>
      </c>
      <c r="D164" s="6" t="str">
        <f>"刘林鑫"</f>
        <v>刘林鑫</v>
      </c>
      <c r="E164" s="6" t="str">
        <f>"男"</f>
        <v>男</v>
      </c>
    </row>
    <row r="165" ht="21" customHeight="1" spans="1:5">
      <c r="A165" s="6">
        <v>162</v>
      </c>
      <c r="B165" s="6" t="str">
        <f>"38672022053116120575004"</f>
        <v>38672022053116120575004</v>
      </c>
      <c r="C165" s="6" t="s">
        <v>25</v>
      </c>
      <c r="D165" s="6" t="str">
        <f>"李学仕"</f>
        <v>李学仕</v>
      </c>
      <c r="E165" s="6" t="str">
        <f>"男"</f>
        <v>男</v>
      </c>
    </row>
    <row r="166" ht="21" customHeight="1" spans="1:5">
      <c r="A166" s="6">
        <v>163</v>
      </c>
      <c r="B166" s="6" t="str">
        <f>"38672022052309170872769"</f>
        <v>38672022052309170872769</v>
      </c>
      <c r="C166" s="6" t="s">
        <v>26</v>
      </c>
      <c r="D166" s="6" t="str">
        <f>"吴学燕"</f>
        <v>吴学燕</v>
      </c>
      <c r="E166" s="6" t="str">
        <f t="shared" ref="E166:E182" si="15">"女"</f>
        <v>女</v>
      </c>
    </row>
    <row r="167" ht="21" customHeight="1" spans="1:5">
      <c r="A167" s="6">
        <v>164</v>
      </c>
      <c r="B167" s="6" t="str">
        <f>"38672022052310472972882"</f>
        <v>38672022052310472972882</v>
      </c>
      <c r="C167" s="6" t="s">
        <v>26</v>
      </c>
      <c r="D167" s="6" t="str">
        <f>"符丽园"</f>
        <v>符丽园</v>
      </c>
      <c r="E167" s="6" t="str">
        <f t="shared" si="15"/>
        <v>女</v>
      </c>
    </row>
    <row r="168" ht="21" customHeight="1" spans="1:5">
      <c r="A168" s="6">
        <v>165</v>
      </c>
      <c r="B168" s="6" t="str">
        <f>"38672022052311491072939"</f>
        <v>38672022052311491072939</v>
      </c>
      <c r="C168" s="6" t="s">
        <v>26</v>
      </c>
      <c r="D168" s="6" t="str">
        <f>"王小燕"</f>
        <v>王小燕</v>
      </c>
      <c r="E168" s="6" t="str">
        <f t="shared" si="15"/>
        <v>女</v>
      </c>
    </row>
    <row r="169" ht="21" customHeight="1" spans="1:5">
      <c r="A169" s="6">
        <v>166</v>
      </c>
      <c r="B169" s="6" t="str">
        <f>"38672022052411471273451"</f>
        <v>38672022052411471273451</v>
      </c>
      <c r="C169" s="6" t="s">
        <v>26</v>
      </c>
      <c r="D169" s="6" t="str">
        <f>"吴庆丽"</f>
        <v>吴庆丽</v>
      </c>
      <c r="E169" s="6" t="str">
        <f t="shared" si="15"/>
        <v>女</v>
      </c>
    </row>
    <row r="170" ht="21" customHeight="1" spans="1:5">
      <c r="A170" s="6">
        <v>167</v>
      </c>
      <c r="B170" s="6" t="str">
        <f>"38672022052415383973526"</f>
        <v>38672022052415383973526</v>
      </c>
      <c r="C170" s="6" t="s">
        <v>26</v>
      </c>
      <c r="D170" s="6" t="str">
        <f>"符秋霞"</f>
        <v>符秋霞</v>
      </c>
      <c r="E170" s="6" t="str">
        <f t="shared" si="15"/>
        <v>女</v>
      </c>
    </row>
    <row r="171" ht="21" customHeight="1" spans="1:5">
      <c r="A171" s="6">
        <v>168</v>
      </c>
      <c r="B171" s="6" t="str">
        <f>"38672022052415512173534"</f>
        <v>38672022052415512173534</v>
      </c>
      <c r="C171" s="6" t="s">
        <v>26</v>
      </c>
      <c r="D171" s="6" t="str">
        <f>"谢卓菊"</f>
        <v>谢卓菊</v>
      </c>
      <c r="E171" s="6" t="str">
        <f t="shared" si="15"/>
        <v>女</v>
      </c>
    </row>
    <row r="172" ht="21" customHeight="1" spans="1:5">
      <c r="A172" s="6">
        <v>169</v>
      </c>
      <c r="B172" s="6" t="str">
        <f>"38672022052415523773537"</f>
        <v>38672022052415523773537</v>
      </c>
      <c r="C172" s="6" t="s">
        <v>26</v>
      </c>
      <c r="D172" s="6" t="str">
        <f>"羊冰"</f>
        <v>羊冰</v>
      </c>
      <c r="E172" s="6" t="str">
        <f t="shared" si="15"/>
        <v>女</v>
      </c>
    </row>
    <row r="173" ht="21" customHeight="1" spans="1:5">
      <c r="A173" s="6">
        <v>170</v>
      </c>
      <c r="B173" s="6" t="str">
        <f>"38672022052416274473554"</f>
        <v>38672022052416274473554</v>
      </c>
      <c r="C173" s="6" t="s">
        <v>26</v>
      </c>
      <c r="D173" s="6" t="str">
        <f>"秦小丽"</f>
        <v>秦小丽</v>
      </c>
      <c r="E173" s="6" t="str">
        <f t="shared" si="15"/>
        <v>女</v>
      </c>
    </row>
    <row r="174" ht="21" customHeight="1" spans="1:5">
      <c r="A174" s="6">
        <v>171</v>
      </c>
      <c r="B174" s="6" t="str">
        <f>"38672022052417311473583"</f>
        <v>38672022052417311473583</v>
      </c>
      <c r="C174" s="6" t="s">
        <v>26</v>
      </c>
      <c r="D174" s="6" t="str">
        <f>"符吉梅"</f>
        <v>符吉梅</v>
      </c>
      <c r="E174" s="6" t="str">
        <f t="shared" si="15"/>
        <v>女</v>
      </c>
    </row>
    <row r="175" ht="21" customHeight="1" spans="1:5">
      <c r="A175" s="6">
        <v>172</v>
      </c>
      <c r="B175" s="6" t="str">
        <f>"38672022052508240673701"</f>
        <v>38672022052508240673701</v>
      </c>
      <c r="C175" s="6" t="s">
        <v>26</v>
      </c>
      <c r="D175" s="6" t="str">
        <f>"李秀霞"</f>
        <v>李秀霞</v>
      </c>
      <c r="E175" s="6" t="str">
        <f t="shared" si="15"/>
        <v>女</v>
      </c>
    </row>
    <row r="176" ht="21" customHeight="1" spans="1:5">
      <c r="A176" s="6">
        <v>173</v>
      </c>
      <c r="B176" s="6" t="str">
        <f>"38672022052520374873940"</f>
        <v>38672022052520374873940</v>
      </c>
      <c r="C176" s="6" t="s">
        <v>26</v>
      </c>
      <c r="D176" s="6" t="str">
        <f>"陈才恩"</f>
        <v>陈才恩</v>
      </c>
      <c r="E176" s="6" t="str">
        <f t="shared" si="15"/>
        <v>女</v>
      </c>
    </row>
    <row r="177" ht="21" customHeight="1" spans="1:5">
      <c r="A177" s="6">
        <v>174</v>
      </c>
      <c r="B177" s="6" t="str">
        <f>"38672022052521211473954"</f>
        <v>38672022052521211473954</v>
      </c>
      <c r="C177" s="6" t="s">
        <v>26</v>
      </c>
      <c r="D177" s="6" t="str">
        <f>"罗婉晴"</f>
        <v>罗婉晴</v>
      </c>
      <c r="E177" s="6" t="str">
        <f t="shared" si="15"/>
        <v>女</v>
      </c>
    </row>
    <row r="178" ht="21" customHeight="1" spans="1:5">
      <c r="A178" s="6">
        <v>175</v>
      </c>
      <c r="B178" s="6" t="str">
        <f>"38672022052522565073976"</f>
        <v>38672022052522565073976</v>
      </c>
      <c r="C178" s="6" t="s">
        <v>26</v>
      </c>
      <c r="D178" s="6" t="str">
        <f>"王英艳"</f>
        <v>王英艳</v>
      </c>
      <c r="E178" s="6" t="str">
        <f t="shared" si="15"/>
        <v>女</v>
      </c>
    </row>
    <row r="179" ht="21" customHeight="1" spans="1:5">
      <c r="A179" s="6">
        <v>176</v>
      </c>
      <c r="B179" s="6" t="str">
        <f>"38672022052608301074003"</f>
        <v>38672022052608301074003</v>
      </c>
      <c r="C179" s="6" t="s">
        <v>26</v>
      </c>
      <c r="D179" s="6" t="str">
        <f>"符丽娜"</f>
        <v>符丽娜</v>
      </c>
      <c r="E179" s="6" t="str">
        <f t="shared" si="15"/>
        <v>女</v>
      </c>
    </row>
    <row r="180" ht="21" customHeight="1" spans="1:5">
      <c r="A180" s="6">
        <v>177</v>
      </c>
      <c r="B180" s="6" t="str">
        <f>"38672022052610511674064"</f>
        <v>38672022052610511674064</v>
      </c>
      <c r="C180" s="6" t="s">
        <v>26</v>
      </c>
      <c r="D180" s="6" t="str">
        <f>"符燕于"</f>
        <v>符燕于</v>
      </c>
      <c r="E180" s="6" t="str">
        <f t="shared" si="15"/>
        <v>女</v>
      </c>
    </row>
    <row r="181" ht="21" customHeight="1" spans="1:5">
      <c r="A181" s="6">
        <v>178</v>
      </c>
      <c r="B181" s="6" t="str">
        <f>"38672022052623150574260"</f>
        <v>38672022052623150574260</v>
      </c>
      <c r="C181" s="6" t="s">
        <v>26</v>
      </c>
      <c r="D181" s="6" t="str">
        <f>"张秀妮"</f>
        <v>张秀妮</v>
      </c>
      <c r="E181" s="6" t="str">
        <f t="shared" si="15"/>
        <v>女</v>
      </c>
    </row>
    <row r="182" ht="21" customHeight="1" spans="1:5">
      <c r="A182" s="6">
        <v>179</v>
      </c>
      <c r="B182" s="6" t="str">
        <f>"38672022052712585374353"</f>
        <v>38672022052712585374353</v>
      </c>
      <c r="C182" s="6" t="s">
        <v>26</v>
      </c>
      <c r="D182" s="6" t="str">
        <f>"简献兰"</f>
        <v>简献兰</v>
      </c>
      <c r="E182" s="6" t="str">
        <f t="shared" si="15"/>
        <v>女</v>
      </c>
    </row>
    <row r="183" ht="21" customHeight="1" spans="1:5">
      <c r="A183" s="6">
        <v>180</v>
      </c>
      <c r="B183" s="6" t="str">
        <f>"38672022052808411674502"</f>
        <v>38672022052808411674502</v>
      </c>
      <c r="C183" s="6" t="s">
        <v>26</v>
      </c>
      <c r="D183" s="6" t="str">
        <f>"林石楼"</f>
        <v>林石楼</v>
      </c>
      <c r="E183" s="6" t="str">
        <f t="shared" ref="E183:E199" si="16">"女"</f>
        <v>女</v>
      </c>
    </row>
    <row r="184" ht="21" customHeight="1" spans="1:5">
      <c r="A184" s="6">
        <v>181</v>
      </c>
      <c r="B184" s="6" t="str">
        <f>"38672022053015191974836"</f>
        <v>38672022053015191974836</v>
      </c>
      <c r="C184" s="6" t="s">
        <v>26</v>
      </c>
      <c r="D184" s="6" t="str">
        <f>"李爱坤"</f>
        <v>李爱坤</v>
      </c>
      <c r="E184" s="6" t="str">
        <f t="shared" si="16"/>
        <v>女</v>
      </c>
    </row>
    <row r="185" ht="21" customHeight="1" spans="1:5">
      <c r="A185" s="6">
        <v>182</v>
      </c>
      <c r="B185" s="6" t="str">
        <f>"38672022053112133974986"</f>
        <v>38672022053112133974986</v>
      </c>
      <c r="C185" s="6" t="s">
        <v>26</v>
      </c>
      <c r="D185" s="6" t="str">
        <f>"李桃月"</f>
        <v>李桃月</v>
      </c>
      <c r="E185" s="6" t="str">
        <f t="shared" si="16"/>
        <v>女</v>
      </c>
    </row>
    <row r="186" s="1" customFormat="1" ht="21" customHeight="1" spans="1:5">
      <c r="A186" s="6">
        <v>183</v>
      </c>
      <c r="B186" s="6" t="str">
        <f>"38672022052512490473803"</f>
        <v>38672022052512490473803</v>
      </c>
      <c r="C186" s="6" t="s">
        <v>27</v>
      </c>
      <c r="D186" s="6" t="str">
        <f>"孙燕娜"</f>
        <v>孙燕娜</v>
      </c>
      <c r="E186" s="6" t="str">
        <f t="shared" si="16"/>
        <v>女</v>
      </c>
    </row>
    <row r="187" s="1" customFormat="1" ht="21" customHeight="1" spans="1:5">
      <c r="A187" s="6">
        <v>184</v>
      </c>
      <c r="B187" s="6" t="str">
        <f>"38672022052911591674657"</f>
        <v>38672022052911591674657</v>
      </c>
      <c r="C187" s="6" t="s">
        <v>27</v>
      </c>
      <c r="D187" s="6" t="str">
        <f>"符锦力"</f>
        <v>符锦力</v>
      </c>
      <c r="E187" s="6" t="str">
        <f t="shared" si="16"/>
        <v>女</v>
      </c>
    </row>
    <row r="188" s="1" customFormat="1" ht="21" customHeight="1" spans="1:5">
      <c r="A188" s="6">
        <v>185</v>
      </c>
      <c r="B188" s="6" t="str">
        <f>"38672022052309202772774"</f>
        <v>38672022052309202772774</v>
      </c>
      <c r="C188" s="6" t="s">
        <v>28</v>
      </c>
      <c r="D188" s="6" t="str">
        <f>"王秋静"</f>
        <v>王秋静</v>
      </c>
      <c r="E188" s="6" t="str">
        <f t="shared" si="16"/>
        <v>女</v>
      </c>
    </row>
    <row r="189" s="1" customFormat="1" ht="21" customHeight="1" spans="1:5">
      <c r="A189" s="6">
        <v>186</v>
      </c>
      <c r="B189" s="6" t="str">
        <f>"38672022052311374272930"</f>
        <v>38672022052311374272930</v>
      </c>
      <c r="C189" s="6" t="s">
        <v>28</v>
      </c>
      <c r="D189" s="6" t="str">
        <f>"许雅凤"</f>
        <v>许雅凤</v>
      </c>
      <c r="E189" s="6" t="str">
        <f t="shared" si="16"/>
        <v>女</v>
      </c>
    </row>
    <row r="190" s="1" customFormat="1" ht="21" customHeight="1" spans="1:5">
      <c r="A190" s="6">
        <v>187</v>
      </c>
      <c r="B190" s="6" t="str">
        <f>"38672022052415464773529"</f>
        <v>38672022052415464773529</v>
      </c>
      <c r="C190" s="6" t="s">
        <v>28</v>
      </c>
      <c r="D190" s="6" t="str">
        <f>"王晶"</f>
        <v>王晶</v>
      </c>
      <c r="E190" s="6" t="str">
        <f t="shared" si="16"/>
        <v>女</v>
      </c>
    </row>
    <row r="191" s="1" customFormat="1" ht="21" customHeight="1" spans="1:5">
      <c r="A191" s="6">
        <v>188</v>
      </c>
      <c r="B191" s="6" t="str">
        <f>"38672022052420485873637"</f>
        <v>38672022052420485873637</v>
      </c>
      <c r="C191" s="6" t="s">
        <v>28</v>
      </c>
      <c r="D191" s="6" t="str">
        <f>"符燕珠"</f>
        <v>符燕珠</v>
      </c>
      <c r="E191" s="6" t="str">
        <f t="shared" si="16"/>
        <v>女</v>
      </c>
    </row>
    <row r="192" s="1" customFormat="1" ht="21" customHeight="1" spans="1:5">
      <c r="A192" s="6">
        <v>189</v>
      </c>
      <c r="B192" s="6" t="str">
        <f>"38672022052509012073712"</f>
        <v>38672022052509012073712</v>
      </c>
      <c r="C192" s="6" t="s">
        <v>28</v>
      </c>
      <c r="D192" s="6" t="str">
        <f>"符丽波"</f>
        <v>符丽波</v>
      </c>
      <c r="E192" s="6" t="str">
        <f t="shared" si="16"/>
        <v>女</v>
      </c>
    </row>
    <row r="193" s="1" customFormat="1" ht="21" customHeight="1" spans="1:5">
      <c r="A193" s="6">
        <v>190</v>
      </c>
      <c r="B193" s="6" t="str">
        <f>"38672022052514410273827"</f>
        <v>38672022052514410273827</v>
      </c>
      <c r="C193" s="6" t="s">
        <v>28</v>
      </c>
      <c r="D193" s="6" t="str">
        <f>"刘丽超"</f>
        <v>刘丽超</v>
      </c>
      <c r="E193" s="6" t="str">
        <f t="shared" si="16"/>
        <v>女</v>
      </c>
    </row>
    <row r="194" s="1" customFormat="1" ht="21" customHeight="1" spans="1:5">
      <c r="A194" s="6">
        <v>191</v>
      </c>
      <c r="B194" s="6" t="str">
        <f>"38672022052610252474047"</f>
        <v>38672022052610252474047</v>
      </c>
      <c r="C194" s="6" t="s">
        <v>28</v>
      </c>
      <c r="D194" s="6" t="str">
        <f>"符妹蝶"</f>
        <v>符妹蝶</v>
      </c>
      <c r="E194" s="6" t="str">
        <f t="shared" si="16"/>
        <v>女</v>
      </c>
    </row>
    <row r="195" s="1" customFormat="1" ht="21" customHeight="1" spans="1:5">
      <c r="A195" s="6">
        <v>192</v>
      </c>
      <c r="B195" s="6" t="str">
        <f>"38672022052711301774331"</f>
        <v>38672022052711301774331</v>
      </c>
      <c r="C195" s="6" t="s">
        <v>28</v>
      </c>
      <c r="D195" s="6" t="str">
        <f>"朱尚翠"</f>
        <v>朱尚翠</v>
      </c>
      <c r="E195" s="6" t="str">
        <f t="shared" si="16"/>
        <v>女</v>
      </c>
    </row>
    <row r="196" s="1" customFormat="1" ht="21" customHeight="1" spans="1:5">
      <c r="A196" s="6">
        <v>193</v>
      </c>
      <c r="B196" s="6" t="str">
        <f>"38672022052309255472786"</f>
        <v>38672022052309255472786</v>
      </c>
      <c r="C196" s="6" t="s">
        <v>29</v>
      </c>
      <c r="D196" s="6" t="str">
        <f>"符丽淑"</f>
        <v>符丽淑</v>
      </c>
      <c r="E196" s="6" t="str">
        <f t="shared" si="16"/>
        <v>女</v>
      </c>
    </row>
    <row r="197" s="1" customFormat="1" ht="21" customHeight="1" spans="1:5">
      <c r="A197" s="6">
        <v>194</v>
      </c>
      <c r="B197" s="6" t="str">
        <f>"38672022052311000072896"</f>
        <v>38672022052311000072896</v>
      </c>
      <c r="C197" s="6" t="s">
        <v>29</v>
      </c>
      <c r="D197" s="6" t="str">
        <f>"陈玺"</f>
        <v>陈玺</v>
      </c>
      <c r="E197" s="6" t="str">
        <f>"男"</f>
        <v>男</v>
      </c>
    </row>
    <row r="198" s="1" customFormat="1" ht="21" customHeight="1" spans="1:5">
      <c r="A198" s="6">
        <v>195</v>
      </c>
      <c r="B198" s="6" t="str">
        <f>"38672022052510105273741"</f>
        <v>38672022052510105273741</v>
      </c>
      <c r="C198" s="6" t="s">
        <v>29</v>
      </c>
      <c r="D198" s="6" t="str">
        <f>"符文琴"</f>
        <v>符文琴</v>
      </c>
      <c r="E198" s="6" t="str">
        <f>"女"</f>
        <v>女</v>
      </c>
    </row>
    <row r="199" s="1" customFormat="1" ht="21" customHeight="1" spans="1:5">
      <c r="A199" s="6">
        <v>196</v>
      </c>
      <c r="B199" s="6" t="str">
        <f>"38672022053013422574817"</f>
        <v>38672022053013422574817</v>
      </c>
      <c r="C199" s="6" t="s">
        <v>29</v>
      </c>
      <c r="D199" s="6" t="str">
        <f>"符文梅"</f>
        <v>符文梅</v>
      </c>
      <c r="E199" s="6" t="str">
        <f>"女"</f>
        <v>女</v>
      </c>
    </row>
    <row r="200" s="1" customFormat="1" ht="21" customHeight="1" spans="1:5">
      <c r="A200" s="6">
        <v>197</v>
      </c>
      <c r="B200" s="6" t="str">
        <f>"38672022052309085972757"</f>
        <v>38672022052309085972757</v>
      </c>
      <c r="C200" s="6" t="s">
        <v>30</v>
      </c>
      <c r="D200" s="6" t="str">
        <f>"周海"</f>
        <v>周海</v>
      </c>
      <c r="E200" s="6" t="str">
        <f>"男"</f>
        <v>男</v>
      </c>
    </row>
    <row r="201" s="1" customFormat="1" ht="21" customHeight="1" spans="1:5">
      <c r="A201" s="6">
        <v>198</v>
      </c>
      <c r="B201" s="6" t="str">
        <f>"38672022052311213972919"</f>
        <v>38672022052311213972919</v>
      </c>
      <c r="C201" s="6" t="s">
        <v>30</v>
      </c>
      <c r="D201" s="6" t="str">
        <f>"吴生侬"</f>
        <v>吴生侬</v>
      </c>
      <c r="E201" s="6" t="str">
        <f>"男"</f>
        <v>男</v>
      </c>
    </row>
    <row r="202" s="1" customFormat="1" ht="21" customHeight="1" spans="1:5">
      <c r="A202" s="6">
        <v>199</v>
      </c>
      <c r="B202" s="6" t="str">
        <f>"38672022052515371073854"</f>
        <v>38672022052515371073854</v>
      </c>
      <c r="C202" s="6" t="s">
        <v>30</v>
      </c>
      <c r="D202" s="6" t="str">
        <f>"刘少贤"</f>
        <v>刘少贤</v>
      </c>
      <c r="E202" s="6" t="str">
        <f>"男"</f>
        <v>男</v>
      </c>
    </row>
    <row r="203" s="1" customFormat="1" ht="21" customHeight="1" spans="1:5">
      <c r="A203" s="6">
        <v>200</v>
      </c>
      <c r="B203" s="6" t="str">
        <f>"38672022052615554574149"</f>
        <v>38672022052615554574149</v>
      </c>
      <c r="C203" s="6" t="s">
        <v>30</v>
      </c>
      <c r="D203" s="6" t="str">
        <f>"彭燕"</f>
        <v>彭燕</v>
      </c>
      <c r="E203" s="6" t="str">
        <f t="shared" ref="E203:E242" si="17">"女"</f>
        <v>女</v>
      </c>
    </row>
    <row r="204" s="1" customFormat="1" ht="21" customHeight="1" spans="1:5">
      <c r="A204" s="6">
        <v>201</v>
      </c>
      <c r="B204" s="6" t="str">
        <f>"38672022052812263074530"</f>
        <v>38672022052812263074530</v>
      </c>
      <c r="C204" s="6" t="s">
        <v>30</v>
      </c>
      <c r="D204" s="6" t="str">
        <f>"符宏明"</f>
        <v>符宏明</v>
      </c>
      <c r="E204" s="6" t="str">
        <f>"男"</f>
        <v>男</v>
      </c>
    </row>
    <row r="205" s="1" customFormat="1" ht="21" customHeight="1" spans="1:5">
      <c r="A205" s="6">
        <v>202</v>
      </c>
      <c r="B205" s="6" t="str">
        <f>"38672022052309051572745"</f>
        <v>38672022052309051572745</v>
      </c>
      <c r="C205" s="6" t="s">
        <v>31</v>
      </c>
      <c r="D205" s="6" t="str">
        <f>"杨雨微"</f>
        <v>杨雨微</v>
      </c>
      <c r="E205" s="6" t="str">
        <f t="shared" si="17"/>
        <v>女</v>
      </c>
    </row>
    <row r="206" s="1" customFormat="1" ht="21" customHeight="1" spans="1:5">
      <c r="A206" s="6">
        <v>203</v>
      </c>
      <c r="B206" s="6" t="str">
        <f>"38672022052309351772797"</f>
        <v>38672022052309351772797</v>
      </c>
      <c r="C206" s="6" t="s">
        <v>31</v>
      </c>
      <c r="D206" s="6" t="str">
        <f>"吴建丽"</f>
        <v>吴建丽</v>
      </c>
      <c r="E206" s="6" t="str">
        <f t="shared" si="17"/>
        <v>女</v>
      </c>
    </row>
    <row r="207" s="1" customFormat="1" ht="21" customHeight="1" spans="1:5">
      <c r="A207" s="6">
        <v>204</v>
      </c>
      <c r="B207" s="6" t="str">
        <f>"38672022052309453272810"</f>
        <v>38672022052309453272810</v>
      </c>
      <c r="C207" s="6" t="s">
        <v>31</v>
      </c>
      <c r="D207" s="6" t="str">
        <f>"符乾容"</f>
        <v>符乾容</v>
      </c>
      <c r="E207" s="6" t="str">
        <f t="shared" si="17"/>
        <v>女</v>
      </c>
    </row>
    <row r="208" s="1" customFormat="1" ht="21" customHeight="1" spans="1:5">
      <c r="A208" s="6">
        <v>205</v>
      </c>
      <c r="B208" s="6" t="str">
        <f>"38672022052310055172838"</f>
        <v>38672022052310055172838</v>
      </c>
      <c r="C208" s="6" t="s">
        <v>31</v>
      </c>
      <c r="D208" s="6" t="str">
        <f>"符晴叶"</f>
        <v>符晴叶</v>
      </c>
      <c r="E208" s="6" t="str">
        <f t="shared" si="17"/>
        <v>女</v>
      </c>
    </row>
    <row r="209" s="1" customFormat="1" ht="21" customHeight="1" spans="1:5">
      <c r="A209" s="6">
        <v>206</v>
      </c>
      <c r="B209" s="6" t="str">
        <f>"38672022052310073172842"</f>
        <v>38672022052310073172842</v>
      </c>
      <c r="C209" s="6" t="s">
        <v>31</v>
      </c>
      <c r="D209" s="6" t="str">
        <f>"符雪婷"</f>
        <v>符雪婷</v>
      </c>
      <c r="E209" s="6" t="str">
        <f t="shared" si="17"/>
        <v>女</v>
      </c>
    </row>
    <row r="210" s="1" customFormat="1" ht="21" customHeight="1" spans="1:5">
      <c r="A210" s="6">
        <v>207</v>
      </c>
      <c r="B210" s="6" t="str">
        <f>"38672022052310505872888"</f>
        <v>38672022052310505872888</v>
      </c>
      <c r="C210" s="6" t="s">
        <v>31</v>
      </c>
      <c r="D210" s="6" t="str">
        <f>"陈娜"</f>
        <v>陈娜</v>
      </c>
      <c r="E210" s="6" t="str">
        <f t="shared" si="17"/>
        <v>女</v>
      </c>
    </row>
    <row r="211" s="1" customFormat="1" ht="21" customHeight="1" spans="1:5">
      <c r="A211" s="6">
        <v>208</v>
      </c>
      <c r="B211" s="6" t="str">
        <f>"38672022052310512172889"</f>
        <v>38672022052310512172889</v>
      </c>
      <c r="C211" s="6" t="s">
        <v>31</v>
      </c>
      <c r="D211" s="6" t="str">
        <f>"符玉霜"</f>
        <v>符玉霜</v>
      </c>
      <c r="E211" s="6" t="str">
        <f t="shared" si="17"/>
        <v>女</v>
      </c>
    </row>
    <row r="212" s="1" customFormat="1" ht="21" customHeight="1" spans="1:5">
      <c r="A212" s="6">
        <v>209</v>
      </c>
      <c r="B212" s="6" t="str">
        <f>"38672022052310560072893"</f>
        <v>38672022052310560072893</v>
      </c>
      <c r="C212" s="6" t="s">
        <v>31</v>
      </c>
      <c r="D212" s="6" t="str">
        <f>"符启梅"</f>
        <v>符启梅</v>
      </c>
      <c r="E212" s="6" t="str">
        <f t="shared" si="17"/>
        <v>女</v>
      </c>
    </row>
    <row r="213" s="1" customFormat="1" ht="21" customHeight="1" spans="1:5">
      <c r="A213" s="6">
        <v>210</v>
      </c>
      <c r="B213" s="6" t="str">
        <f>"38672022052311055172901"</f>
        <v>38672022052311055172901</v>
      </c>
      <c r="C213" s="6" t="s">
        <v>31</v>
      </c>
      <c r="D213" s="6" t="str">
        <f>"刘晓秘"</f>
        <v>刘晓秘</v>
      </c>
      <c r="E213" s="6" t="str">
        <f t="shared" si="17"/>
        <v>女</v>
      </c>
    </row>
    <row r="214" s="1" customFormat="1" ht="21" customHeight="1" spans="1:5">
      <c r="A214" s="6">
        <v>211</v>
      </c>
      <c r="B214" s="6" t="str">
        <f>"38672022052311100572907"</f>
        <v>38672022052311100572907</v>
      </c>
      <c r="C214" s="6" t="s">
        <v>31</v>
      </c>
      <c r="D214" s="6" t="str">
        <f>"刘丽华"</f>
        <v>刘丽华</v>
      </c>
      <c r="E214" s="6" t="str">
        <f t="shared" si="17"/>
        <v>女</v>
      </c>
    </row>
    <row r="215" s="1" customFormat="1" ht="21" customHeight="1" spans="1:5">
      <c r="A215" s="6">
        <v>212</v>
      </c>
      <c r="B215" s="6" t="str">
        <f>"38672022052312465072965"</f>
        <v>38672022052312465072965</v>
      </c>
      <c r="C215" s="6" t="s">
        <v>31</v>
      </c>
      <c r="D215" s="6" t="str">
        <f>"麦春娇"</f>
        <v>麦春娇</v>
      </c>
      <c r="E215" s="6" t="str">
        <f t="shared" si="17"/>
        <v>女</v>
      </c>
    </row>
    <row r="216" s="1" customFormat="1" ht="21" customHeight="1" spans="1:5">
      <c r="A216" s="6">
        <v>213</v>
      </c>
      <c r="B216" s="6" t="str">
        <f>"38672022052317351873133"</f>
        <v>38672022052317351873133</v>
      </c>
      <c r="C216" s="6" t="s">
        <v>31</v>
      </c>
      <c r="D216" s="6" t="str">
        <f>"张伟云"</f>
        <v>张伟云</v>
      </c>
      <c r="E216" s="6" t="str">
        <f t="shared" si="17"/>
        <v>女</v>
      </c>
    </row>
    <row r="217" s="1" customFormat="1" ht="21" customHeight="1" spans="1:5">
      <c r="A217" s="6">
        <v>214</v>
      </c>
      <c r="B217" s="6" t="str">
        <f>"38672022052321002573242"</f>
        <v>38672022052321002573242</v>
      </c>
      <c r="C217" s="6" t="s">
        <v>31</v>
      </c>
      <c r="D217" s="6" t="str">
        <f>"羊春滨"</f>
        <v>羊春滨</v>
      </c>
      <c r="E217" s="6" t="str">
        <f t="shared" si="17"/>
        <v>女</v>
      </c>
    </row>
    <row r="218" s="1" customFormat="1" ht="21" customHeight="1" spans="1:5">
      <c r="A218" s="6">
        <v>215</v>
      </c>
      <c r="B218" s="6" t="str">
        <f>"38672022052407171973316"</f>
        <v>38672022052407171973316</v>
      </c>
      <c r="C218" s="6" t="s">
        <v>31</v>
      </c>
      <c r="D218" s="6" t="str">
        <f>"陈春妹"</f>
        <v>陈春妹</v>
      </c>
      <c r="E218" s="6" t="str">
        <f t="shared" si="17"/>
        <v>女</v>
      </c>
    </row>
    <row r="219" s="1" customFormat="1" ht="21" customHeight="1" spans="1:5">
      <c r="A219" s="6">
        <v>216</v>
      </c>
      <c r="B219" s="6" t="str">
        <f>"38672022052408194573323"</f>
        <v>38672022052408194573323</v>
      </c>
      <c r="C219" s="6" t="s">
        <v>31</v>
      </c>
      <c r="D219" s="6" t="str">
        <f>"陈晶"</f>
        <v>陈晶</v>
      </c>
      <c r="E219" s="6" t="str">
        <f t="shared" si="17"/>
        <v>女</v>
      </c>
    </row>
    <row r="220" s="1" customFormat="1" ht="21" customHeight="1" spans="1:5">
      <c r="A220" s="6">
        <v>217</v>
      </c>
      <c r="B220" s="6" t="str">
        <f>"38672022052409041973347"</f>
        <v>38672022052409041973347</v>
      </c>
      <c r="C220" s="6" t="s">
        <v>31</v>
      </c>
      <c r="D220" s="6" t="str">
        <f>"符雪娥"</f>
        <v>符雪娥</v>
      </c>
      <c r="E220" s="6" t="str">
        <f t="shared" si="17"/>
        <v>女</v>
      </c>
    </row>
    <row r="221" s="1" customFormat="1" ht="21" customHeight="1" spans="1:5">
      <c r="A221" s="6">
        <v>218</v>
      </c>
      <c r="B221" s="6" t="str">
        <f>"38672022052410375373412"</f>
        <v>38672022052410375373412</v>
      </c>
      <c r="C221" s="6" t="s">
        <v>31</v>
      </c>
      <c r="D221" s="6" t="str">
        <f>"陈井兰"</f>
        <v>陈井兰</v>
      </c>
      <c r="E221" s="6" t="str">
        <f t="shared" si="17"/>
        <v>女</v>
      </c>
    </row>
    <row r="222" s="1" customFormat="1" ht="21" customHeight="1" spans="1:5">
      <c r="A222" s="6">
        <v>219</v>
      </c>
      <c r="B222" s="6" t="str">
        <f>"38672022052411080173431"</f>
        <v>38672022052411080173431</v>
      </c>
      <c r="C222" s="6" t="s">
        <v>31</v>
      </c>
      <c r="D222" s="6" t="str">
        <f>"杨钰妹"</f>
        <v>杨钰妹</v>
      </c>
      <c r="E222" s="6" t="str">
        <f t="shared" si="17"/>
        <v>女</v>
      </c>
    </row>
    <row r="223" s="1" customFormat="1" ht="21" customHeight="1" spans="1:5">
      <c r="A223" s="6">
        <v>220</v>
      </c>
      <c r="B223" s="6" t="str">
        <f>"38672022052411164073438"</f>
        <v>38672022052411164073438</v>
      </c>
      <c r="C223" s="6" t="s">
        <v>31</v>
      </c>
      <c r="D223" s="6" t="str">
        <f>"羊小娜"</f>
        <v>羊小娜</v>
      </c>
      <c r="E223" s="6" t="str">
        <f t="shared" si="17"/>
        <v>女</v>
      </c>
    </row>
    <row r="224" s="1" customFormat="1" ht="21" customHeight="1" spans="1:5">
      <c r="A224" s="6">
        <v>221</v>
      </c>
      <c r="B224" s="6" t="str">
        <f>"38672022052411433973449"</f>
        <v>38672022052411433973449</v>
      </c>
      <c r="C224" s="6" t="s">
        <v>31</v>
      </c>
      <c r="D224" s="6" t="str">
        <f>"羊秀霞"</f>
        <v>羊秀霞</v>
      </c>
      <c r="E224" s="6" t="str">
        <f t="shared" si="17"/>
        <v>女</v>
      </c>
    </row>
    <row r="225" s="1" customFormat="1" ht="21" customHeight="1" spans="1:5">
      <c r="A225" s="6">
        <v>222</v>
      </c>
      <c r="B225" s="6" t="str">
        <f>"38672022052413440473487"</f>
        <v>38672022052413440473487</v>
      </c>
      <c r="C225" s="6" t="s">
        <v>31</v>
      </c>
      <c r="D225" s="6" t="str">
        <f>"李玫"</f>
        <v>李玫</v>
      </c>
      <c r="E225" s="6" t="str">
        <f t="shared" si="17"/>
        <v>女</v>
      </c>
    </row>
    <row r="226" s="1" customFormat="1" ht="21" customHeight="1" spans="1:5">
      <c r="A226" s="6">
        <v>223</v>
      </c>
      <c r="B226" s="6" t="str">
        <f>"38672022052414481173497"</f>
        <v>38672022052414481173497</v>
      </c>
      <c r="C226" s="6" t="s">
        <v>31</v>
      </c>
      <c r="D226" s="6" t="str">
        <f>"莫蕾豆"</f>
        <v>莫蕾豆</v>
      </c>
      <c r="E226" s="6" t="str">
        <f t="shared" si="17"/>
        <v>女</v>
      </c>
    </row>
    <row r="227" s="1" customFormat="1" ht="21" customHeight="1" spans="1:5">
      <c r="A227" s="6">
        <v>224</v>
      </c>
      <c r="B227" s="6" t="str">
        <f>"38672022052417101273576"</f>
        <v>38672022052417101273576</v>
      </c>
      <c r="C227" s="6" t="s">
        <v>31</v>
      </c>
      <c r="D227" s="6" t="str">
        <f>"韩玉娇"</f>
        <v>韩玉娇</v>
      </c>
      <c r="E227" s="6" t="str">
        <f t="shared" si="17"/>
        <v>女</v>
      </c>
    </row>
    <row r="228" s="1" customFormat="1" ht="21" customHeight="1" spans="1:5">
      <c r="A228" s="6">
        <v>225</v>
      </c>
      <c r="B228" s="6" t="str">
        <f>"38672022052417155373580"</f>
        <v>38672022052417155373580</v>
      </c>
      <c r="C228" s="6" t="s">
        <v>31</v>
      </c>
      <c r="D228" s="6" t="str">
        <f>"王小花"</f>
        <v>王小花</v>
      </c>
      <c r="E228" s="6" t="str">
        <f t="shared" si="17"/>
        <v>女</v>
      </c>
    </row>
    <row r="229" s="1" customFormat="1" ht="21" customHeight="1" spans="1:5">
      <c r="A229" s="6">
        <v>226</v>
      </c>
      <c r="B229" s="6" t="str">
        <f>"38672022052418231373606"</f>
        <v>38672022052418231373606</v>
      </c>
      <c r="C229" s="6" t="s">
        <v>31</v>
      </c>
      <c r="D229" s="6" t="str">
        <f>"符丽萍"</f>
        <v>符丽萍</v>
      </c>
      <c r="E229" s="6" t="str">
        <f t="shared" si="17"/>
        <v>女</v>
      </c>
    </row>
    <row r="230" s="1" customFormat="1" ht="21" customHeight="1" spans="1:5">
      <c r="A230" s="6">
        <v>227</v>
      </c>
      <c r="B230" s="6" t="str">
        <f>"38672022052418515073610"</f>
        <v>38672022052418515073610</v>
      </c>
      <c r="C230" s="6" t="s">
        <v>31</v>
      </c>
      <c r="D230" s="6" t="str">
        <f>"符秋玲"</f>
        <v>符秋玲</v>
      </c>
      <c r="E230" s="6" t="str">
        <f t="shared" si="17"/>
        <v>女</v>
      </c>
    </row>
    <row r="231" s="1" customFormat="1" ht="21" customHeight="1" spans="1:5">
      <c r="A231" s="6">
        <v>228</v>
      </c>
      <c r="B231" s="6" t="str">
        <f>"38672022052423080273686"</f>
        <v>38672022052423080273686</v>
      </c>
      <c r="C231" s="6" t="s">
        <v>31</v>
      </c>
      <c r="D231" s="6" t="str">
        <f>"张玉桃"</f>
        <v>张玉桃</v>
      </c>
      <c r="E231" s="6" t="str">
        <f t="shared" si="17"/>
        <v>女</v>
      </c>
    </row>
    <row r="232" s="1" customFormat="1" ht="21" customHeight="1" spans="1:5">
      <c r="A232" s="6">
        <v>229</v>
      </c>
      <c r="B232" s="6" t="str">
        <f>"38672022052510195073750"</f>
        <v>38672022052510195073750</v>
      </c>
      <c r="C232" s="6" t="s">
        <v>31</v>
      </c>
      <c r="D232" s="6" t="str">
        <f>"符联巧"</f>
        <v>符联巧</v>
      </c>
      <c r="E232" s="6" t="str">
        <f t="shared" si="17"/>
        <v>女</v>
      </c>
    </row>
    <row r="233" s="1" customFormat="1" ht="21" customHeight="1" spans="1:5">
      <c r="A233" s="6">
        <v>230</v>
      </c>
      <c r="B233" s="6" t="str">
        <f>"38672022052515024573835"</f>
        <v>38672022052515024573835</v>
      </c>
      <c r="C233" s="6" t="s">
        <v>31</v>
      </c>
      <c r="D233" s="6" t="str">
        <f>"郭祖情"</f>
        <v>郭祖情</v>
      </c>
      <c r="E233" s="6" t="str">
        <f t="shared" si="17"/>
        <v>女</v>
      </c>
    </row>
    <row r="234" s="1" customFormat="1" ht="21" customHeight="1" spans="1:5">
      <c r="A234" s="6">
        <v>231</v>
      </c>
      <c r="B234" s="6" t="str">
        <f>"38672022052516195973873"</f>
        <v>38672022052516195973873</v>
      </c>
      <c r="C234" s="6" t="s">
        <v>31</v>
      </c>
      <c r="D234" s="6" t="str">
        <f>"吴转凤"</f>
        <v>吴转凤</v>
      </c>
      <c r="E234" s="6" t="str">
        <f t="shared" si="17"/>
        <v>女</v>
      </c>
    </row>
    <row r="235" s="1" customFormat="1" ht="21" customHeight="1" spans="1:5">
      <c r="A235" s="6">
        <v>232</v>
      </c>
      <c r="B235" s="6" t="str">
        <f>"38672022052520321573939"</f>
        <v>38672022052520321573939</v>
      </c>
      <c r="C235" s="6" t="s">
        <v>31</v>
      </c>
      <c r="D235" s="6" t="str">
        <f>"杨海玲"</f>
        <v>杨海玲</v>
      </c>
      <c r="E235" s="6" t="str">
        <f t="shared" si="17"/>
        <v>女</v>
      </c>
    </row>
    <row r="236" s="1" customFormat="1" ht="21" customHeight="1" spans="1:5">
      <c r="A236" s="6">
        <v>233</v>
      </c>
      <c r="B236" s="6" t="str">
        <f>"38672022052522145873968"</f>
        <v>38672022052522145873968</v>
      </c>
      <c r="C236" s="6" t="s">
        <v>31</v>
      </c>
      <c r="D236" s="6" t="str">
        <f>"吉如活"</f>
        <v>吉如活</v>
      </c>
      <c r="E236" s="6" t="str">
        <f t="shared" si="17"/>
        <v>女</v>
      </c>
    </row>
    <row r="237" s="1" customFormat="1" ht="21" customHeight="1" spans="1:5">
      <c r="A237" s="6">
        <v>234</v>
      </c>
      <c r="B237" s="6" t="str">
        <f>"38672022052616101274155"</f>
        <v>38672022052616101274155</v>
      </c>
      <c r="C237" s="6" t="s">
        <v>31</v>
      </c>
      <c r="D237" s="6" t="str">
        <f>"李志秀"</f>
        <v>李志秀</v>
      </c>
      <c r="E237" s="6" t="str">
        <f t="shared" si="17"/>
        <v>女</v>
      </c>
    </row>
    <row r="238" s="1" customFormat="1" ht="21" customHeight="1" spans="1:5">
      <c r="A238" s="6">
        <v>235</v>
      </c>
      <c r="B238" s="6" t="str">
        <f>"38672022052617125074173"</f>
        <v>38672022052617125074173</v>
      </c>
      <c r="C238" s="6" t="s">
        <v>31</v>
      </c>
      <c r="D238" s="6" t="str">
        <f>"简木爱"</f>
        <v>简木爱</v>
      </c>
      <c r="E238" s="6" t="str">
        <f t="shared" si="17"/>
        <v>女</v>
      </c>
    </row>
    <row r="239" s="1" customFormat="1" ht="21" customHeight="1" spans="1:5">
      <c r="A239" s="6">
        <v>236</v>
      </c>
      <c r="B239" s="6" t="str">
        <f>"38672022052619405574209"</f>
        <v>38672022052619405574209</v>
      </c>
      <c r="C239" s="6" t="s">
        <v>31</v>
      </c>
      <c r="D239" s="6" t="str">
        <f>"赵运合"</f>
        <v>赵运合</v>
      </c>
      <c r="E239" s="6" t="str">
        <f t="shared" si="17"/>
        <v>女</v>
      </c>
    </row>
    <row r="240" s="1" customFormat="1" ht="21" customHeight="1" spans="1:5">
      <c r="A240" s="6">
        <v>237</v>
      </c>
      <c r="B240" s="6" t="str">
        <f>"38672022052820402774602"</f>
        <v>38672022052820402774602</v>
      </c>
      <c r="C240" s="6" t="s">
        <v>31</v>
      </c>
      <c r="D240" s="6" t="str">
        <f>"王芳"</f>
        <v>王芳</v>
      </c>
      <c r="E240" s="6" t="str">
        <f t="shared" si="17"/>
        <v>女</v>
      </c>
    </row>
    <row r="241" s="1" customFormat="1" ht="21" customHeight="1" spans="1:5">
      <c r="A241" s="6">
        <v>238</v>
      </c>
      <c r="B241" s="6" t="str">
        <f>"38672022052908540074631"</f>
        <v>38672022052908540074631</v>
      </c>
      <c r="C241" s="6" t="s">
        <v>31</v>
      </c>
      <c r="D241" s="6" t="str">
        <f>"高慧莹"</f>
        <v>高慧莹</v>
      </c>
      <c r="E241" s="6" t="str">
        <f t="shared" si="17"/>
        <v>女</v>
      </c>
    </row>
    <row r="242" s="1" customFormat="1" ht="21" customHeight="1" spans="1:5">
      <c r="A242" s="6">
        <v>239</v>
      </c>
      <c r="B242" s="6" t="str">
        <f>"38672022052318195373156"</f>
        <v>38672022052318195373156</v>
      </c>
      <c r="C242" s="6" t="s">
        <v>32</v>
      </c>
      <c r="D242" s="6" t="str">
        <f>"蔡瑞杰"</f>
        <v>蔡瑞杰</v>
      </c>
      <c r="E242" s="6" t="str">
        <f>"男"</f>
        <v>男</v>
      </c>
    </row>
    <row r="243" s="1" customFormat="1" ht="21" customHeight="1" spans="1:5">
      <c r="A243" s="6">
        <v>240</v>
      </c>
      <c r="B243" s="6" t="str">
        <f>"38672022052420520773639"</f>
        <v>38672022052420520773639</v>
      </c>
      <c r="C243" s="6" t="s">
        <v>32</v>
      </c>
      <c r="D243" s="6" t="str">
        <f>"司丁"</f>
        <v>司丁</v>
      </c>
      <c r="E243" s="6" t="str">
        <f>"男"</f>
        <v>男</v>
      </c>
    </row>
    <row r="244" s="1" customFormat="1" ht="21" customHeight="1" spans="1:5">
      <c r="A244" s="6">
        <v>241</v>
      </c>
      <c r="B244" s="6" t="str">
        <f>"38672022052311071772902"</f>
        <v>38672022052311071772902</v>
      </c>
      <c r="C244" s="6" t="s">
        <v>33</v>
      </c>
      <c r="D244" s="6" t="str">
        <f>"李河宇"</f>
        <v>李河宇</v>
      </c>
      <c r="E244" s="6" t="str">
        <f t="shared" ref="E244:E246" si="18">"女"</f>
        <v>女</v>
      </c>
    </row>
    <row r="245" s="1" customFormat="1" ht="21" customHeight="1" spans="1:5">
      <c r="A245" s="6">
        <v>242</v>
      </c>
      <c r="B245" s="6" t="str">
        <f>"38672022052313441572984"</f>
        <v>38672022052313441572984</v>
      </c>
      <c r="C245" s="6" t="s">
        <v>33</v>
      </c>
      <c r="D245" s="6" t="str">
        <f>"黎金桃"</f>
        <v>黎金桃</v>
      </c>
      <c r="E245" s="6" t="str">
        <f t="shared" si="18"/>
        <v>女</v>
      </c>
    </row>
    <row r="246" s="1" customFormat="1" ht="21" customHeight="1" spans="1:5">
      <c r="A246" s="6">
        <v>243</v>
      </c>
      <c r="B246" s="6" t="str">
        <f>"38672022052315555473064"</f>
        <v>38672022052315555473064</v>
      </c>
      <c r="C246" s="6" t="s">
        <v>33</v>
      </c>
      <c r="D246" s="6" t="str">
        <f>"潘珏秀"</f>
        <v>潘珏秀</v>
      </c>
      <c r="E246" s="6" t="str">
        <f t="shared" si="18"/>
        <v>女</v>
      </c>
    </row>
    <row r="247" s="1" customFormat="1" ht="21" customHeight="1" spans="1:5">
      <c r="A247" s="6">
        <v>244</v>
      </c>
      <c r="B247" s="6" t="str">
        <f>"38672022052316031873071"</f>
        <v>38672022052316031873071</v>
      </c>
      <c r="C247" s="6" t="s">
        <v>33</v>
      </c>
      <c r="D247" s="6" t="str">
        <f>"何仙辉"</f>
        <v>何仙辉</v>
      </c>
      <c r="E247" s="6" t="str">
        <f>"男"</f>
        <v>男</v>
      </c>
    </row>
    <row r="248" s="1" customFormat="1" ht="21" customHeight="1" spans="1:5">
      <c r="A248" s="6">
        <v>245</v>
      </c>
      <c r="B248" s="6" t="str">
        <f>"38672022052508500073707"</f>
        <v>38672022052508500073707</v>
      </c>
      <c r="C248" s="6" t="s">
        <v>33</v>
      </c>
      <c r="D248" s="6" t="str">
        <f>"符小庆"</f>
        <v>符小庆</v>
      </c>
      <c r="E248" s="6" t="str">
        <f>"女"</f>
        <v>女</v>
      </c>
    </row>
    <row r="249" s="1" customFormat="1" ht="21" customHeight="1" spans="1:5">
      <c r="A249" s="6">
        <v>246</v>
      </c>
      <c r="B249" s="6" t="str">
        <f>"38672022052515002073834"</f>
        <v>38672022052515002073834</v>
      </c>
      <c r="C249" s="6" t="s">
        <v>33</v>
      </c>
      <c r="D249" s="6" t="str">
        <f>"张磊"</f>
        <v>张磊</v>
      </c>
      <c r="E249" s="6" t="str">
        <f>"女"</f>
        <v>女</v>
      </c>
    </row>
    <row r="250" s="1" customFormat="1" ht="21" customHeight="1" spans="1:5">
      <c r="A250" s="6">
        <v>247</v>
      </c>
      <c r="B250" s="6" t="str">
        <f>"38672022052709410274301"</f>
        <v>38672022052709410274301</v>
      </c>
      <c r="C250" s="6" t="s">
        <v>33</v>
      </c>
      <c r="D250" s="6" t="str">
        <f>"吴迅"</f>
        <v>吴迅</v>
      </c>
      <c r="E250" s="6" t="str">
        <f>"男"</f>
        <v>男</v>
      </c>
    </row>
  </sheetData>
  <sheetProtection password="FB3A" sheet="1" objects="1"/>
  <mergeCells count="2">
    <mergeCell ref="A1:E1"/>
    <mergeCell ref="A2:E2"/>
  </mergeCells>
  <pageMargins left="0.751388888888889" right="0.751388888888889" top="0.590277777777778" bottom="0.472222222222222" header="0.5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通过面试资格复审人员名单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会放屁的皮卡啾♡</cp:lastModifiedBy>
  <dcterms:created xsi:type="dcterms:W3CDTF">2022-07-04T09:00:00Z</dcterms:created>
  <dcterms:modified xsi:type="dcterms:W3CDTF">2022-07-22T07:03:26Z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141B9163B7454D4FB0F0A61E9FBB204C</vt:lpwstr>
  </property>
</Properties>
</file>